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1 год\Согласование параметров на 2021\"/>
    </mc:Choice>
  </mc:AlternateContent>
  <bookViews>
    <workbookView xWindow="0" yWindow="0" windowWidth="19200" windowHeight="10905" firstSheet="1" activeTab="5"/>
  </bookViews>
  <sheets>
    <sheet name="Прил1 июль" sheetId="1" r:id="rId1"/>
    <sheet name="Прил 5 июль" sheetId="2" r:id="rId2"/>
    <sheet name="Прил 7 июль" sheetId="3" r:id="rId3"/>
    <sheet name="Прил.8 июль" sheetId="5" r:id="rId4"/>
    <sheet name="Прил 8.1 июль" sheetId="4" r:id="rId5"/>
    <sheet name="Сводная июль" sheetId="6" r:id="rId6"/>
  </sheets>
  <externalReferences>
    <externalReference r:id="rId7"/>
  </externalReferences>
  <definedNames>
    <definedName name="_xlnm.Print_Area" localSheetId="2">'Прил 7 июль'!$A$1:$J$234</definedName>
    <definedName name="_xlnm.Print_Area" localSheetId="4">'Прил 8.1 июль'!$A$1:$F$191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6" l="1"/>
  <c r="J122" i="6"/>
  <c r="I122" i="6"/>
  <c r="K113" i="6"/>
  <c r="J113" i="6"/>
  <c r="I109" i="6"/>
  <c r="I107" i="6"/>
  <c r="I113" i="6" s="1"/>
  <c r="K94" i="6"/>
  <c r="J94" i="6"/>
  <c r="I88" i="6"/>
  <c r="I86" i="6"/>
  <c r="I94" i="6" s="1"/>
  <c r="K83" i="6"/>
  <c r="J83" i="6"/>
  <c r="I83" i="6"/>
  <c r="K76" i="6"/>
  <c r="J76" i="6"/>
  <c r="I76" i="6"/>
  <c r="K68" i="6"/>
  <c r="J68" i="6"/>
  <c r="I68" i="6"/>
  <c r="I65" i="6"/>
  <c r="K63" i="6"/>
  <c r="J63" i="6"/>
  <c r="I63" i="6"/>
  <c r="K60" i="6"/>
  <c r="J60" i="6"/>
  <c r="I60" i="6"/>
  <c r="K55" i="6"/>
  <c r="I55" i="6"/>
  <c r="K36" i="6"/>
  <c r="J36" i="6"/>
  <c r="J55" i="6" s="1"/>
  <c r="I36" i="6"/>
  <c r="K35" i="6"/>
  <c r="I29" i="6"/>
  <c r="I28" i="6"/>
  <c r="I35" i="6" s="1"/>
  <c r="I21" i="6" s="1"/>
  <c r="I20" i="6" s="1"/>
  <c r="K26" i="6"/>
  <c r="J26" i="6"/>
  <c r="J35" i="6" s="1"/>
  <c r="K25" i="6"/>
  <c r="J25" i="6"/>
  <c r="I25" i="6"/>
  <c r="K21" i="6"/>
  <c r="K20" i="6" s="1"/>
  <c r="J21" i="6" l="1"/>
  <c r="J20" i="6" s="1"/>
  <c r="I258" i="5"/>
  <c r="H258" i="5"/>
  <c r="H257" i="5" s="1"/>
  <c r="G258" i="5"/>
  <c r="I257" i="5"/>
  <c r="G257" i="5"/>
  <c r="I256" i="5"/>
  <c r="G256" i="5"/>
  <c r="I255" i="5"/>
  <c r="I254" i="5" s="1"/>
  <c r="G255" i="5"/>
  <c r="G254" i="5" s="1"/>
  <c r="G253" i="5" s="1"/>
  <c r="I253" i="5"/>
  <c r="I251" i="5"/>
  <c r="H251" i="5"/>
  <c r="H247" i="5" s="1"/>
  <c r="G251" i="5"/>
  <c r="I249" i="5"/>
  <c r="I248" i="5" s="1"/>
  <c r="H249" i="5"/>
  <c r="G249" i="5"/>
  <c r="G248" i="5" s="1"/>
  <c r="H248" i="5"/>
  <c r="I247" i="5"/>
  <c r="I246" i="5" s="1"/>
  <c r="G247" i="5"/>
  <c r="G246" i="5" s="1"/>
  <c r="G245" i="5" s="1"/>
  <c r="G244" i="5" s="1"/>
  <c r="H246" i="5"/>
  <c r="H245" i="5" s="1"/>
  <c r="I245" i="5"/>
  <c r="I244" i="5" s="1"/>
  <c r="H244" i="5"/>
  <c r="I242" i="5"/>
  <c r="I240" i="5"/>
  <c r="I238" i="5"/>
  <c r="I237" i="5" s="1"/>
  <c r="I236" i="5"/>
  <c r="I235" i="5" s="1"/>
  <c r="I234" i="5" s="1"/>
  <c r="I227" i="5" s="1"/>
  <c r="I232" i="5"/>
  <c r="H232" i="5"/>
  <c r="H231" i="5" s="1"/>
  <c r="G232" i="5"/>
  <c r="I231" i="5"/>
  <c r="I230" i="5" s="1"/>
  <c r="G231" i="5"/>
  <c r="G230" i="5" s="1"/>
  <c r="G229" i="5" s="1"/>
  <c r="G228" i="5" s="1"/>
  <c r="G227" i="5" s="1"/>
  <c r="H230" i="5"/>
  <c r="H229" i="5" s="1"/>
  <c r="I229" i="5"/>
  <c r="I228" i="5" s="1"/>
  <c r="H228" i="5"/>
  <c r="H227" i="5" s="1"/>
  <c r="I224" i="5"/>
  <c r="H224" i="5"/>
  <c r="H219" i="5" s="1"/>
  <c r="G224" i="5"/>
  <c r="I222" i="5"/>
  <c r="H222" i="5"/>
  <c r="G222" i="5"/>
  <c r="G219" i="5" s="1"/>
  <c r="G218" i="5" s="1"/>
  <c r="G200" i="5" s="1"/>
  <c r="G199" i="5" s="1"/>
  <c r="G198" i="5" s="1"/>
  <c r="G220" i="5"/>
  <c r="I219" i="5"/>
  <c r="I218" i="5" s="1"/>
  <c r="H218" i="5"/>
  <c r="I216" i="5"/>
  <c r="I214" i="5"/>
  <c r="H214" i="5"/>
  <c r="G214" i="5"/>
  <c r="I212" i="5"/>
  <c r="H212" i="5"/>
  <c r="G212" i="5"/>
  <c r="G210" i="5"/>
  <c r="I208" i="5"/>
  <c r="H208" i="5"/>
  <c r="G208" i="5"/>
  <c r="I206" i="5"/>
  <c r="H206" i="5"/>
  <c r="G206" i="5"/>
  <c r="G205" i="5"/>
  <c r="G203" i="5" s="1"/>
  <c r="I203" i="5"/>
  <c r="H203" i="5"/>
  <c r="H202" i="5" s="1"/>
  <c r="I202" i="5"/>
  <c r="I201" i="5" s="1"/>
  <c r="I200" i="5" s="1"/>
  <c r="I199" i="5" s="1"/>
  <c r="I198" i="5" s="1"/>
  <c r="G202" i="5"/>
  <c r="G201" i="5" s="1"/>
  <c r="H201" i="5"/>
  <c r="H200" i="5" s="1"/>
  <c r="H199" i="5" s="1"/>
  <c r="H198" i="5" s="1"/>
  <c r="I196" i="5"/>
  <c r="H196" i="5"/>
  <c r="H195" i="5" s="1"/>
  <c r="G196" i="5"/>
  <c r="I195" i="5"/>
  <c r="I183" i="5" s="1"/>
  <c r="G195" i="5"/>
  <c r="G193" i="5"/>
  <c r="G192" i="5"/>
  <c r="G190" i="5"/>
  <c r="G188" i="5"/>
  <c r="H186" i="5"/>
  <c r="G186" i="5"/>
  <c r="H185" i="5"/>
  <c r="G185" i="5"/>
  <c r="G183" i="5" s="1"/>
  <c r="H183" i="5"/>
  <c r="I180" i="5"/>
  <c r="I179" i="5" s="1"/>
  <c r="H180" i="5"/>
  <c r="G180" i="5"/>
  <c r="G179" i="5" s="1"/>
  <c r="H179" i="5"/>
  <c r="I177" i="5"/>
  <c r="I175" i="5"/>
  <c r="I174" i="5"/>
  <c r="I172" i="5"/>
  <c r="H172" i="5"/>
  <c r="H171" i="5" s="1"/>
  <c r="H166" i="5" s="1"/>
  <c r="H165" i="5" s="1"/>
  <c r="H164" i="5" s="1"/>
  <c r="H131" i="5" s="1"/>
  <c r="G172" i="5"/>
  <c r="I171" i="5"/>
  <c r="G171" i="5"/>
  <c r="I168" i="5"/>
  <c r="H168" i="5"/>
  <c r="H167" i="5" s="1"/>
  <c r="G168" i="5"/>
  <c r="I167" i="5"/>
  <c r="G167" i="5"/>
  <c r="G166" i="5" s="1"/>
  <c r="G165" i="5" s="1"/>
  <c r="G164" i="5" s="1"/>
  <c r="I161" i="5"/>
  <c r="I160" i="5" s="1"/>
  <c r="I159" i="5"/>
  <c r="G157" i="5"/>
  <c r="G156" i="5"/>
  <c r="G155" i="5" s="1"/>
  <c r="I155" i="5"/>
  <c r="H155" i="5"/>
  <c r="G154" i="5"/>
  <c r="G152" i="5" s="1"/>
  <c r="G150" i="5" s="1"/>
  <c r="I152" i="5"/>
  <c r="H152" i="5"/>
  <c r="H151" i="5" s="1"/>
  <c r="I151" i="5"/>
  <c r="G151" i="5"/>
  <c r="I150" i="5"/>
  <c r="H150" i="5"/>
  <c r="H149" i="5" s="1"/>
  <c r="I149" i="5"/>
  <c r="G149" i="5"/>
  <c r="G138" i="5" s="1"/>
  <c r="I147" i="5"/>
  <c r="I144" i="5"/>
  <c r="I143" i="5" s="1"/>
  <c r="I141" i="5"/>
  <c r="I140" i="5" s="1"/>
  <c r="I139" i="5" s="1"/>
  <c r="I138" i="5" s="1"/>
  <c r="H138" i="5"/>
  <c r="I136" i="5"/>
  <c r="H136" i="5"/>
  <c r="G136" i="5"/>
  <c r="I135" i="5"/>
  <c r="H135" i="5"/>
  <c r="H134" i="5" s="1"/>
  <c r="G135" i="5"/>
  <c r="I134" i="5"/>
  <c r="I133" i="5" s="1"/>
  <c r="G134" i="5"/>
  <c r="G133" i="5" s="1"/>
  <c r="G132" i="5" s="1"/>
  <c r="H133" i="5"/>
  <c r="H132" i="5" s="1"/>
  <c r="I132" i="5"/>
  <c r="I125" i="5"/>
  <c r="H125" i="5"/>
  <c r="G125" i="5"/>
  <c r="I122" i="5"/>
  <c r="I120" i="5"/>
  <c r="I119" i="5" s="1"/>
  <c r="I117" i="5"/>
  <c r="I116" i="5" s="1"/>
  <c r="I107" i="5" s="1"/>
  <c r="I103" i="5" s="1"/>
  <c r="H116" i="5"/>
  <c r="G116" i="5"/>
  <c r="I114" i="5"/>
  <c r="H114" i="5"/>
  <c r="G114" i="5"/>
  <c r="I112" i="5"/>
  <c r="H112" i="5"/>
  <c r="G112" i="5"/>
  <c r="I110" i="5"/>
  <c r="H110" i="5"/>
  <c r="G110" i="5"/>
  <c r="I108" i="5"/>
  <c r="H108" i="5"/>
  <c r="H107" i="5" s="1"/>
  <c r="G108" i="5"/>
  <c r="G107" i="5"/>
  <c r="G103" i="5" s="1"/>
  <c r="I105" i="5"/>
  <c r="H105" i="5"/>
  <c r="H104" i="5" s="1"/>
  <c r="G105" i="5"/>
  <c r="I104" i="5"/>
  <c r="G104" i="5"/>
  <c r="H103" i="5"/>
  <c r="G101" i="5"/>
  <c r="G99" i="5"/>
  <c r="G97" i="5"/>
  <c r="G94" i="5"/>
  <c r="I93" i="5"/>
  <c r="I92" i="5" s="1"/>
  <c r="H93" i="5"/>
  <c r="G93" i="5"/>
  <c r="G92" i="5" s="1"/>
  <c r="H92" i="5"/>
  <c r="H91" i="5" s="1"/>
  <c r="H90" i="5" s="1"/>
  <c r="H89" i="5" s="1"/>
  <c r="H88" i="5" s="1"/>
  <c r="I91" i="5"/>
  <c r="I90" i="5" s="1"/>
  <c r="G91" i="5"/>
  <c r="G90" i="5" s="1"/>
  <c r="G89" i="5" s="1"/>
  <c r="G88" i="5" s="1"/>
  <c r="I89" i="5"/>
  <c r="I86" i="5"/>
  <c r="I85" i="5" s="1"/>
  <c r="H86" i="5"/>
  <c r="G86" i="5"/>
  <c r="G85" i="5" s="1"/>
  <c r="H85" i="5"/>
  <c r="H84" i="5" s="1"/>
  <c r="H83" i="5" s="1"/>
  <c r="H82" i="5" s="1"/>
  <c r="I84" i="5"/>
  <c r="I83" i="5" s="1"/>
  <c r="G84" i="5"/>
  <c r="G83" i="5" s="1"/>
  <c r="G82" i="5" s="1"/>
  <c r="I82" i="5"/>
  <c r="I80" i="5"/>
  <c r="H80" i="5"/>
  <c r="H79" i="5" s="1"/>
  <c r="G80" i="5"/>
  <c r="I79" i="5"/>
  <c r="I78" i="5" s="1"/>
  <c r="G79" i="5"/>
  <c r="G78" i="5" s="1"/>
  <c r="G77" i="5" s="1"/>
  <c r="G76" i="5" s="1"/>
  <c r="H78" i="5"/>
  <c r="H77" i="5" s="1"/>
  <c r="I77" i="5"/>
  <c r="I76" i="5"/>
  <c r="H76" i="5"/>
  <c r="I74" i="5"/>
  <c r="H74" i="5"/>
  <c r="H73" i="5" s="1"/>
  <c r="H72" i="5" s="1"/>
  <c r="H71" i="5" s="1"/>
  <c r="H70" i="5" s="1"/>
  <c r="H69" i="5" s="1"/>
  <c r="G74" i="5"/>
  <c r="I73" i="5"/>
  <c r="I72" i="5" s="1"/>
  <c r="I71" i="5" s="1"/>
  <c r="I70" i="5" s="1"/>
  <c r="I69" i="5" s="1"/>
  <c r="G73" i="5"/>
  <c r="G72" i="5" s="1"/>
  <c r="G71" i="5" s="1"/>
  <c r="G70" i="5" s="1"/>
  <c r="G69" i="5" s="1"/>
  <c r="I66" i="5"/>
  <c r="H66" i="5"/>
  <c r="H65" i="5" s="1"/>
  <c r="H64" i="5" s="1"/>
  <c r="H63" i="5" s="1"/>
  <c r="H62" i="5" s="1"/>
  <c r="G66" i="5"/>
  <c r="I65" i="5"/>
  <c r="I64" i="5" s="1"/>
  <c r="I63" i="5" s="1"/>
  <c r="I62" i="5" s="1"/>
  <c r="G65" i="5"/>
  <c r="G64" i="5" s="1"/>
  <c r="G63" i="5" s="1"/>
  <c r="G62" i="5" s="1"/>
  <c r="I56" i="5"/>
  <c r="I53" i="5" s="1"/>
  <c r="I52" i="5" s="1"/>
  <c r="H56" i="5"/>
  <c r="G56" i="5"/>
  <c r="G53" i="5" s="1"/>
  <c r="G52" i="5" s="1"/>
  <c r="H53" i="5"/>
  <c r="H52" i="5" s="1"/>
  <c r="G51" i="5"/>
  <c r="I49" i="5"/>
  <c r="I48" i="5" s="1"/>
  <c r="I47" i="5" s="1"/>
  <c r="H49" i="5"/>
  <c r="G49" i="5"/>
  <c r="G48" i="5" s="1"/>
  <c r="G47" i="5" s="1"/>
  <c r="H48" i="5"/>
  <c r="H47" i="5" s="1"/>
  <c r="I45" i="5"/>
  <c r="H45" i="5"/>
  <c r="H44" i="5" s="1"/>
  <c r="G45" i="5"/>
  <c r="I44" i="5"/>
  <c r="G44" i="5"/>
  <c r="I43" i="5"/>
  <c r="H43" i="5"/>
  <c r="G43" i="5"/>
  <c r="I40" i="5"/>
  <c r="I39" i="5" s="1"/>
  <c r="I38" i="5" s="1"/>
  <c r="I37" i="5" s="1"/>
  <c r="H40" i="5"/>
  <c r="G40" i="5"/>
  <c r="G39" i="5" s="1"/>
  <c r="G38" i="5" s="1"/>
  <c r="G37" i="5" s="1"/>
  <c r="H39" i="5"/>
  <c r="H38" i="5" s="1"/>
  <c r="H37" i="5" s="1"/>
  <c r="H36" i="5" s="1"/>
  <c r="I34" i="5"/>
  <c r="I33" i="5"/>
  <c r="I32" i="5" s="1"/>
  <c r="I31" i="5" s="1"/>
  <c r="I29" i="5"/>
  <c r="I28" i="5"/>
  <c r="I27" i="5" s="1"/>
  <c r="I26" i="5" s="1"/>
  <c r="I22" i="5"/>
  <c r="H22" i="5"/>
  <c r="H21" i="5" s="1"/>
  <c r="H20" i="5" s="1"/>
  <c r="H19" i="5" s="1"/>
  <c r="G22" i="5"/>
  <c r="I21" i="5"/>
  <c r="I20" i="5" s="1"/>
  <c r="I19" i="5" s="1"/>
  <c r="G21" i="5"/>
  <c r="G20" i="5" s="1"/>
  <c r="G19" i="5" s="1"/>
  <c r="I17" i="5"/>
  <c r="H17" i="5"/>
  <c r="H16" i="5" s="1"/>
  <c r="H15" i="5" s="1"/>
  <c r="H14" i="5" s="1"/>
  <c r="G17" i="5"/>
  <c r="I16" i="5"/>
  <c r="I15" i="5" s="1"/>
  <c r="I14" i="5" s="1"/>
  <c r="G16" i="5"/>
  <c r="G15" i="5" s="1"/>
  <c r="G14" i="5" s="1"/>
  <c r="H13" i="5" l="1"/>
  <c r="H12" i="5" s="1"/>
  <c r="H11" i="5" s="1"/>
  <c r="G36" i="5"/>
  <c r="G13" i="5" s="1"/>
  <c r="G12" i="5" s="1"/>
  <c r="G11" i="5" s="1"/>
  <c r="I36" i="5"/>
  <c r="I13" i="5" s="1"/>
  <c r="G131" i="5"/>
  <c r="I88" i="5"/>
  <c r="I166" i="5"/>
  <c r="I165" i="5" s="1"/>
  <c r="I164" i="5" s="1"/>
  <c r="I131" i="5" s="1"/>
  <c r="H256" i="5"/>
  <c r="H255" i="5" s="1"/>
  <c r="H254" i="5" s="1"/>
  <c r="H253" i="5" s="1"/>
  <c r="I12" i="5" l="1"/>
  <c r="I11" i="5" s="1"/>
  <c r="F190" i="4" l="1"/>
  <c r="E190" i="4"/>
  <c r="E189" i="4" s="1"/>
  <c r="E188" i="4" s="1"/>
  <c r="D190" i="4"/>
  <c r="F189" i="4"/>
  <c r="F188" i="4" s="1"/>
  <c r="D189" i="4"/>
  <c r="D188" i="4" s="1"/>
  <c r="F186" i="4"/>
  <c r="F185" i="4" s="1"/>
  <c r="F184" i="4" s="1"/>
  <c r="F183" i="4" s="1"/>
  <c r="E186" i="4"/>
  <c r="D186" i="4"/>
  <c r="D185" i="4" s="1"/>
  <c r="D184" i="4" s="1"/>
  <c r="D183" i="4" s="1"/>
  <c r="E185" i="4"/>
  <c r="E184" i="4" s="1"/>
  <c r="E183" i="4" s="1"/>
  <c r="D177" i="4"/>
  <c r="D175" i="4"/>
  <c r="F173" i="4"/>
  <c r="E173" i="4"/>
  <c r="D173" i="4"/>
  <c r="F169" i="4"/>
  <c r="E169" i="4"/>
  <c r="D169" i="4"/>
  <c r="F166" i="4"/>
  <c r="E166" i="4"/>
  <c r="D166" i="4"/>
  <c r="F163" i="4"/>
  <c r="E163" i="4"/>
  <c r="D163" i="4"/>
  <c r="F162" i="4"/>
  <c r="F161" i="4" s="1"/>
  <c r="E162" i="4"/>
  <c r="D162" i="4"/>
  <c r="D161" i="4" s="1"/>
  <c r="E161" i="4"/>
  <c r="F158" i="4"/>
  <c r="E158" i="4"/>
  <c r="D158" i="4"/>
  <c r="F154" i="4"/>
  <c r="E154" i="4"/>
  <c r="D154" i="4"/>
  <c r="F150" i="4"/>
  <c r="E150" i="4"/>
  <c r="D150" i="4"/>
  <c r="D149" i="4"/>
  <c r="F147" i="4"/>
  <c r="F146" i="4" s="1"/>
  <c r="F145" i="4" s="1"/>
  <c r="E147" i="4"/>
  <c r="D147" i="4"/>
  <c r="D146" i="4" s="1"/>
  <c r="D145" i="4" s="1"/>
  <c r="E146" i="4"/>
  <c r="E145" i="4" s="1"/>
  <c r="F143" i="4"/>
  <c r="E143" i="4"/>
  <c r="E142" i="4" s="1"/>
  <c r="D143" i="4"/>
  <c r="F142" i="4"/>
  <c r="D142" i="4"/>
  <c r="F141" i="4"/>
  <c r="E141" i="4"/>
  <c r="D141" i="4"/>
  <c r="F138" i="4"/>
  <c r="F137" i="4" s="1"/>
  <c r="F136" i="4" s="1"/>
  <c r="F135" i="4" s="1"/>
  <c r="E138" i="4"/>
  <c r="D138" i="4"/>
  <c r="D137" i="4" s="1"/>
  <c r="D136" i="4" s="1"/>
  <c r="D135" i="4" s="1"/>
  <c r="E137" i="4"/>
  <c r="E136" i="4" s="1"/>
  <c r="E135" i="4" s="1"/>
  <c r="F131" i="4"/>
  <c r="F130" i="4" s="1"/>
  <c r="F129" i="4" s="1"/>
  <c r="F128" i="4" s="1"/>
  <c r="E131" i="4"/>
  <c r="D131" i="4"/>
  <c r="D130" i="4" s="1"/>
  <c r="E130" i="4"/>
  <c r="E129" i="4" s="1"/>
  <c r="D129" i="4"/>
  <c r="D128" i="4" s="1"/>
  <c r="E128" i="4"/>
  <c r="F126" i="4"/>
  <c r="F125" i="4" s="1"/>
  <c r="E126" i="4"/>
  <c r="D126" i="4"/>
  <c r="D125" i="4" s="1"/>
  <c r="D124" i="4" s="1"/>
  <c r="E125" i="4"/>
  <c r="E124" i="4" s="1"/>
  <c r="F124" i="4"/>
  <c r="F122" i="4"/>
  <c r="E122" i="4"/>
  <c r="E121" i="4" s="1"/>
  <c r="D122" i="4"/>
  <c r="F121" i="4"/>
  <c r="D121" i="4"/>
  <c r="F119" i="4"/>
  <c r="E119" i="4"/>
  <c r="E118" i="4" s="1"/>
  <c r="E114" i="4" s="1"/>
  <c r="D119" i="4"/>
  <c r="F118" i="4"/>
  <c r="D118" i="4"/>
  <c r="F116" i="4"/>
  <c r="E116" i="4"/>
  <c r="E115" i="4" s="1"/>
  <c r="D116" i="4"/>
  <c r="F115" i="4"/>
  <c r="D115" i="4"/>
  <c r="D114" i="4" s="1"/>
  <c r="F112" i="4"/>
  <c r="F111" i="4" s="1"/>
  <c r="E112" i="4"/>
  <c r="D112" i="4"/>
  <c r="D111" i="4" s="1"/>
  <c r="E111" i="4"/>
  <c r="F109" i="4"/>
  <c r="F108" i="4" s="1"/>
  <c r="E109" i="4"/>
  <c r="D109" i="4"/>
  <c r="D108" i="4" s="1"/>
  <c r="E108" i="4"/>
  <c r="F106" i="4"/>
  <c r="F105" i="4" s="1"/>
  <c r="E106" i="4"/>
  <c r="D106" i="4"/>
  <c r="D105" i="4" s="1"/>
  <c r="E105" i="4"/>
  <c r="F103" i="4"/>
  <c r="F102" i="4" s="1"/>
  <c r="E103" i="4"/>
  <c r="D103" i="4"/>
  <c r="D102" i="4" s="1"/>
  <c r="E102" i="4"/>
  <c r="F98" i="4"/>
  <c r="E98" i="4"/>
  <c r="D98" i="4"/>
  <c r="D97" i="4"/>
  <c r="D96" i="4"/>
  <c r="D95" i="4" s="1"/>
  <c r="D93" i="4" s="1"/>
  <c r="F93" i="4"/>
  <c r="E93" i="4"/>
  <c r="D91" i="4"/>
  <c r="D90" i="4"/>
  <c r="D88" i="4"/>
  <c r="F87" i="4"/>
  <c r="E87" i="4"/>
  <c r="D86" i="4"/>
  <c r="D85" i="4"/>
  <c r="F84" i="4"/>
  <c r="F83" i="4" s="1"/>
  <c r="E84" i="4"/>
  <c r="D84" i="4"/>
  <c r="D83" i="4" s="1"/>
  <c r="E83" i="4"/>
  <c r="E82" i="4" s="1"/>
  <c r="E81" i="4" s="1"/>
  <c r="F82" i="4"/>
  <c r="F81" i="4" s="1"/>
  <c r="D82" i="4"/>
  <c r="D81" i="4" s="1"/>
  <c r="F79" i="4"/>
  <c r="F78" i="4" s="1"/>
  <c r="E79" i="4"/>
  <c r="D79" i="4"/>
  <c r="D78" i="4" s="1"/>
  <c r="E78" i="4"/>
  <c r="D76" i="4"/>
  <c r="D75" i="4" s="1"/>
  <c r="D73" i="4"/>
  <c r="D71" i="4"/>
  <c r="E69" i="4"/>
  <c r="D69" i="4"/>
  <c r="E68" i="4"/>
  <c r="D68" i="4"/>
  <c r="F67" i="4"/>
  <c r="E67" i="4"/>
  <c r="D67" i="4"/>
  <c r="F65" i="4"/>
  <c r="E65" i="4"/>
  <c r="E64" i="4" s="1"/>
  <c r="D65" i="4"/>
  <c r="F64" i="4"/>
  <c r="D64" i="4"/>
  <c r="F61" i="4"/>
  <c r="E61" i="4"/>
  <c r="E60" i="4" s="1"/>
  <c r="E52" i="4" s="1"/>
  <c r="E51" i="4" s="1"/>
  <c r="E50" i="4" s="1"/>
  <c r="D61" i="4"/>
  <c r="F60" i="4"/>
  <c r="D60" i="4"/>
  <c r="D58" i="4"/>
  <c r="D57" i="4"/>
  <c r="F54" i="4"/>
  <c r="E54" i="4"/>
  <c r="E53" i="4" s="1"/>
  <c r="D54" i="4"/>
  <c r="F53" i="4"/>
  <c r="D53" i="4"/>
  <c r="D52" i="4" s="1"/>
  <c r="D51" i="4" s="1"/>
  <c r="D50" i="4" s="1"/>
  <c r="D48" i="4"/>
  <c r="D47" i="4" s="1"/>
  <c r="D46" i="4"/>
  <c r="D44" i="4" s="1"/>
  <c r="D43" i="4" s="1"/>
  <c r="F44" i="4"/>
  <c r="E44" i="4"/>
  <c r="F43" i="4"/>
  <c r="E43" i="4"/>
  <c r="E42" i="4"/>
  <c r="F41" i="4"/>
  <c r="E41" i="4"/>
  <c r="E40" i="4"/>
  <c r="D38" i="4"/>
  <c r="F37" i="4"/>
  <c r="E37" i="4"/>
  <c r="D37" i="4"/>
  <c r="F36" i="4"/>
  <c r="E36" i="4"/>
  <c r="D36" i="4"/>
  <c r="F35" i="4"/>
  <c r="E35" i="4"/>
  <c r="E34" i="4" s="1"/>
  <c r="D35" i="4"/>
  <c r="F34" i="4"/>
  <c r="D34" i="4"/>
  <c r="F31" i="4"/>
  <c r="E31" i="4"/>
  <c r="E26" i="4" s="1"/>
  <c r="D31" i="4"/>
  <c r="F29" i="4"/>
  <c r="E29" i="4"/>
  <c r="D29" i="4"/>
  <c r="D26" i="4" s="1"/>
  <c r="D25" i="4" s="1"/>
  <c r="F27" i="4"/>
  <c r="E27" i="4"/>
  <c r="D27" i="4"/>
  <c r="F26" i="4"/>
  <c r="F25" i="4" s="1"/>
  <c r="E25" i="4"/>
  <c r="F23" i="4"/>
  <c r="F11" i="4" s="1"/>
  <c r="E23" i="4"/>
  <c r="D23" i="4"/>
  <c r="D17" i="4"/>
  <c r="D16" i="4"/>
  <c r="D14" i="4" s="1"/>
  <c r="F14" i="4"/>
  <c r="E14" i="4"/>
  <c r="D12" i="4"/>
  <c r="E11" i="4"/>
  <c r="E10" i="4" s="1"/>
  <c r="F10" i="4"/>
  <c r="F9" i="4" s="1"/>
  <c r="E9" i="4"/>
  <c r="D42" i="4" l="1"/>
  <c r="D40" i="4"/>
  <c r="D41" i="4"/>
  <c r="E8" i="4"/>
  <c r="D11" i="4"/>
  <c r="D10" i="4" s="1"/>
  <c r="D9" i="4" s="1"/>
  <c r="F42" i="4"/>
  <c r="F40" i="4"/>
  <c r="F8" i="4" s="1"/>
  <c r="F52" i="4"/>
  <c r="F51" i="4" s="1"/>
  <c r="F50" i="4" s="1"/>
  <c r="F114" i="4"/>
  <c r="D8" i="4" l="1"/>
  <c r="G8" i="4"/>
  <c r="J231" i="3" l="1"/>
  <c r="I231" i="3"/>
  <c r="I230" i="3" s="1"/>
  <c r="H231" i="3"/>
  <c r="J230" i="3"/>
  <c r="H230" i="3"/>
  <c r="J229" i="3"/>
  <c r="H229" i="3"/>
  <c r="J228" i="3"/>
  <c r="J227" i="3" s="1"/>
  <c r="H228" i="3"/>
  <c r="H227" i="3" s="1"/>
  <c r="H226" i="3" s="1"/>
  <c r="J226" i="3"/>
  <c r="H224" i="3"/>
  <c r="J222" i="3"/>
  <c r="J220" i="3" s="1"/>
  <c r="I222" i="3"/>
  <c r="H222" i="3"/>
  <c r="H220" i="3" s="1"/>
  <c r="I221" i="3"/>
  <c r="H221" i="3"/>
  <c r="I220" i="3"/>
  <c r="I219" i="3" s="1"/>
  <c r="I218" i="3" s="1"/>
  <c r="I217" i="3" s="1"/>
  <c r="J219" i="3"/>
  <c r="J218" i="3" s="1"/>
  <c r="H219" i="3"/>
  <c r="H218" i="3" s="1"/>
  <c r="H217" i="3" s="1"/>
  <c r="J217" i="3"/>
  <c r="H215" i="3"/>
  <c r="H214" i="3"/>
  <c r="H213" i="3" s="1"/>
  <c r="H212" i="3"/>
  <c r="J209" i="3"/>
  <c r="I209" i="3"/>
  <c r="I208" i="3" s="1"/>
  <c r="H209" i="3"/>
  <c r="J208" i="3"/>
  <c r="J207" i="3" s="1"/>
  <c r="J206" i="3" s="1"/>
  <c r="J205" i="3" s="1"/>
  <c r="H208" i="3"/>
  <c r="H207" i="3" s="1"/>
  <c r="I207" i="3"/>
  <c r="I206" i="3" s="1"/>
  <c r="I205" i="3" s="1"/>
  <c r="H206" i="3"/>
  <c r="H205" i="3" s="1"/>
  <c r="J202" i="3"/>
  <c r="J197" i="3" s="1"/>
  <c r="I202" i="3"/>
  <c r="H202" i="3"/>
  <c r="J200" i="3"/>
  <c r="I200" i="3"/>
  <c r="I197" i="3" s="1"/>
  <c r="I196" i="3" s="1"/>
  <c r="H200" i="3"/>
  <c r="H198" i="3"/>
  <c r="H197" i="3" s="1"/>
  <c r="H196" i="3" s="1"/>
  <c r="J196" i="3"/>
  <c r="J194" i="3"/>
  <c r="I194" i="3"/>
  <c r="H194" i="3"/>
  <c r="H192" i="3"/>
  <c r="H188" i="3"/>
  <c r="J186" i="3"/>
  <c r="I186" i="3"/>
  <c r="H186" i="3"/>
  <c r="H185" i="3"/>
  <c r="J183" i="3"/>
  <c r="J182" i="3" s="1"/>
  <c r="I183" i="3"/>
  <c r="H183" i="3"/>
  <c r="H182" i="3" s="1"/>
  <c r="I182" i="3"/>
  <c r="I181" i="3" s="1"/>
  <c r="I180" i="3" s="1"/>
  <c r="I179" i="3" s="1"/>
  <c r="I178" i="3" s="1"/>
  <c r="J181" i="3"/>
  <c r="J180" i="3" s="1"/>
  <c r="H181" i="3"/>
  <c r="H180" i="3" s="1"/>
  <c r="H179" i="3" s="1"/>
  <c r="H178" i="3" s="1"/>
  <c r="J179" i="3"/>
  <c r="J178" i="3" s="1"/>
  <c r="H176" i="3"/>
  <c r="J174" i="3"/>
  <c r="I174" i="3"/>
  <c r="I173" i="3" s="1"/>
  <c r="H174" i="3"/>
  <c r="J173" i="3"/>
  <c r="H173" i="3"/>
  <c r="H165" i="3" s="1"/>
  <c r="H171" i="3"/>
  <c r="H170" i="3"/>
  <c r="I168" i="3"/>
  <c r="H168" i="3"/>
  <c r="I167" i="3"/>
  <c r="H167" i="3"/>
  <c r="J165" i="3"/>
  <c r="I165" i="3"/>
  <c r="I160" i="3"/>
  <c r="H160" i="3"/>
  <c r="I159" i="3"/>
  <c r="H159" i="3"/>
  <c r="J153" i="3"/>
  <c r="I153" i="3"/>
  <c r="H153" i="3"/>
  <c r="H152" i="3" s="1"/>
  <c r="J152" i="3"/>
  <c r="I152" i="3"/>
  <c r="J151" i="3"/>
  <c r="J150" i="3" s="1"/>
  <c r="J149" i="3" s="1"/>
  <c r="H151" i="3"/>
  <c r="H150" i="3" s="1"/>
  <c r="H149" i="3"/>
  <c r="H147" i="3"/>
  <c r="H146" i="3"/>
  <c r="H145" i="3" s="1"/>
  <c r="J145" i="3"/>
  <c r="I145" i="3"/>
  <c r="H144" i="3"/>
  <c r="H142" i="3" s="1"/>
  <c r="J142" i="3"/>
  <c r="I142" i="3"/>
  <c r="J141" i="3"/>
  <c r="J140" i="3" s="1"/>
  <c r="I141" i="3"/>
  <c r="H141" i="3"/>
  <c r="H140" i="3" s="1"/>
  <c r="H139" i="3" s="1"/>
  <c r="I140" i="3"/>
  <c r="I139" i="3" s="1"/>
  <c r="J139" i="3"/>
  <c r="J137" i="3"/>
  <c r="I137" i="3"/>
  <c r="I135" i="3" s="1"/>
  <c r="H137" i="3"/>
  <c r="J135" i="3"/>
  <c r="J134" i="3" s="1"/>
  <c r="H135" i="3"/>
  <c r="I134" i="3"/>
  <c r="I133" i="3" s="1"/>
  <c r="H134" i="3"/>
  <c r="J133" i="3"/>
  <c r="H133" i="3"/>
  <c r="J130" i="3"/>
  <c r="I130" i="3"/>
  <c r="J129" i="3"/>
  <c r="I129" i="3"/>
  <c r="J128" i="3"/>
  <c r="J113" i="3" s="1"/>
  <c r="I128" i="3"/>
  <c r="H126" i="3"/>
  <c r="H124" i="3"/>
  <c r="H122" i="3"/>
  <c r="H117" i="3"/>
  <c r="H114" i="3"/>
  <c r="H113" i="3" s="1"/>
  <c r="I113" i="3"/>
  <c r="H111" i="3"/>
  <c r="H109" i="3"/>
  <c r="H108" i="3"/>
  <c r="H107" i="3" s="1"/>
  <c r="J107" i="3"/>
  <c r="I107" i="3"/>
  <c r="I106" i="3" s="1"/>
  <c r="I105" i="3" s="1"/>
  <c r="I104" i="3" s="1"/>
  <c r="I103" i="3" s="1"/>
  <c r="I102" i="3" s="1"/>
  <c r="J106" i="3"/>
  <c r="J105" i="3" s="1"/>
  <c r="H106" i="3"/>
  <c r="H105" i="3" s="1"/>
  <c r="H104" i="3" s="1"/>
  <c r="H103" i="3" s="1"/>
  <c r="H102" i="3" s="1"/>
  <c r="J104" i="3"/>
  <c r="J103" i="3" s="1"/>
  <c r="J102" i="3" s="1"/>
  <c r="J100" i="3"/>
  <c r="I100" i="3"/>
  <c r="I99" i="3" s="1"/>
  <c r="H100" i="3"/>
  <c r="J99" i="3"/>
  <c r="J98" i="3" s="1"/>
  <c r="J97" i="3" s="1"/>
  <c r="J96" i="3" s="1"/>
  <c r="H99" i="3"/>
  <c r="H98" i="3" s="1"/>
  <c r="I98" i="3"/>
  <c r="I97" i="3" s="1"/>
  <c r="I96" i="3" s="1"/>
  <c r="H97" i="3"/>
  <c r="H96" i="3" s="1"/>
  <c r="J94" i="3"/>
  <c r="J93" i="3" s="1"/>
  <c r="I94" i="3"/>
  <c r="H94" i="3"/>
  <c r="H93" i="3" s="1"/>
  <c r="I93" i="3"/>
  <c r="I92" i="3" s="1"/>
  <c r="I91" i="3" s="1"/>
  <c r="J92" i="3"/>
  <c r="J91" i="3" s="1"/>
  <c r="J90" i="3" s="1"/>
  <c r="H91" i="3"/>
  <c r="H90" i="3" s="1"/>
  <c r="I90" i="3"/>
  <c r="J88" i="3"/>
  <c r="J87" i="3" s="1"/>
  <c r="I88" i="3"/>
  <c r="H88" i="3"/>
  <c r="H87" i="3" s="1"/>
  <c r="H86" i="3" s="1"/>
  <c r="H85" i="3" s="1"/>
  <c r="H84" i="3" s="1"/>
  <c r="H83" i="3" s="1"/>
  <c r="I87" i="3"/>
  <c r="I86" i="3" s="1"/>
  <c r="J86" i="3"/>
  <c r="J85" i="3" s="1"/>
  <c r="J84" i="3" s="1"/>
  <c r="J83" i="3" s="1"/>
  <c r="I85" i="3"/>
  <c r="I84" i="3" s="1"/>
  <c r="I83" i="3" s="1"/>
  <c r="J80" i="3"/>
  <c r="J79" i="3" s="1"/>
  <c r="I80" i="3"/>
  <c r="H80" i="3"/>
  <c r="H79" i="3" s="1"/>
  <c r="H78" i="3" s="1"/>
  <c r="H77" i="3" s="1"/>
  <c r="H76" i="3" s="1"/>
  <c r="I79" i="3"/>
  <c r="I78" i="3" s="1"/>
  <c r="J78" i="3"/>
  <c r="J77" i="3" s="1"/>
  <c r="J76" i="3" s="1"/>
  <c r="I77" i="3"/>
  <c r="I76" i="3" s="1"/>
  <c r="H73" i="3"/>
  <c r="H72" i="3"/>
  <c r="H71" i="3" s="1"/>
  <c r="H70" i="3" s="1"/>
  <c r="J70" i="3"/>
  <c r="I70" i="3"/>
  <c r="H69" i="3"/>
  <c r="J67" i="3"/>
  <c r="J66" i="3" s="1"/>
  <c r="I67" i="3"/>
  <c r="H67" i="3"/>
  <c r="H66" i="3" s="1"/>
  <c r="I66" i="3"/>
  <c r="J65" i="3"/>
  <c r="I65" i="3"/>
  <c r="H65" i="3"/>
  <c r="J63" i="3"/>
  <c r="J62" i="3" s="1"/>
  <c r="I63" i="3"/>
  <c r="H63" i="3"/>
  <c r="H62" i="3" s="1"/>
  <c r="I62" i="3"/>
  <c r="J59" i="3"/>
  <c r="I59" i="3"/>
  <c r="H59" i="3"/>
  <c r="J58" i="3"/>
  <c r="I58" i="3"/>
  <c r="H58" i="3"/>
  <c r="J57" i="3"/>
  <c r="J56" i="3" s="1"/>
  <c r="J55" i="3" s="1"/>
  <c r="I57" i="3"/>
  <c r="H57" i="3"/>
  <c r="H56" i="3" s="1"/>
  <c r="H55" i="3" s="1"/>
  <c r="I56" i="3"/>
  <c r="I55" i="3" s="1"/>
  <c r="H53" i="3"/>
  <c r="H52" i="3"/>
  <c r="H51" i="3" s="1"/>
  <c r="H50" i="3" s="1"/>
  <c r="H48" i="3"/>
  <c r="H47" i="3"/>
  <c r="H46" i="3" s="1"/>
  <c r="H45" i="3" s="1"/>
  <c r="H43" i="3"/>
  <c r="H39" i="3"/>
  <c r="H38" i="3" s="1"/>
  <c r="H34" i="3"/>
  <c r="H33" i="3" s="1"/>
  <c r="H29" i="3"/>
  <c r="H28" i="3" s="1"/>
  <c r="J22" i="3"/>
  <c r="J21" i="3" s="1"/>
  <c r="J20" i="3" s="1"/>
  <c r="J19" i="3" s="1"/>
  <c r="I22" i="3"/>
  <c r="H22" i="3"/>
  <c r="H21" i="3" s="1"/>
  <c r="H20" i="3" s="1"/>
  <c r="H19" i="3" s="1"/>
  <c r="I21" i="3"/>
  <c r="I20" i="3" s="1"/>
  <c r="I19" i="3" s="1"/>
  <c r="J17" i="3"/>
  <c r="J16" i="3" s="1"/>
  <c r="J15" i="3" s="1"/>
  <c r="J14" i="3" s="1"/>
  <c r="J13" i="3" s="1"/>
  <c r="I17" i="3"/>
  <c r="H17" i="3"/>
  <c r="H16" i="3" s="1"/>
  <c r="H15" i="3" s="1"/>
  <c r="H14" i="3" s="1"/>
  <c r="H13" i="3" s="1"/>
  <c r="I16" i="3"/>
  <c r="I15" i="3" s="1"/>
  <c r="I14" i="3" s="1"/>
  <c r="I13" i="3" s="1"/>
  <c r="E93" i="2"/>
  <c r="D93" i="2"/>
  <c r="C93" i="2"/>
  <c r="E92" i="2"/>
  <c r="D92" i="2"/>
  <c r="C92" i="2"/>
  <c r="E90" i="2"/>
  <c r="D90" i="2"/>
  <c r="C90" i="2"/>
  <c r="E88" i="2"/>
  <c r="D88" i="2"/>
  <c r="C88" i="2"/>
  <c r="E86" i="2"/>
  <c r="D86" i="2"/>
  <c r="D85" i="2" s="1"/>
  <c r="C86" i="2"/>
  <c r="E85" i="2"/>
  <c r="C85" i="2"/>
  <c r="E83" i="2"/>
  <c r="D83" i="2"/>
  <c r="C83" i="2"/>
  <c r="E81" i="2"/>
  <c r="E78" i="2" s="1"/>
  <c r="D81" i="2"/>
  <c r="C81" i="2"/>
  <c r="C78" i="2" s="1"/>
  <c r="D78" i="2"/>
  <c r="E76" i="2"/>
  <c r="D76" i="2"/>
  <c r="C76" i="2"/>
  <c r="E74" i="2"/>
  <c r="D74" i="2"/>
  <c r="D73" i="2" s="1"/>
  <c r="D72" i="2" s="1"/>
  <c r="D71" i="2" s="1"/>
  <c r="C74" i="2"/>
  <c r="E73" i="2"/>
  <c r="E72" i="2" s="1"/>
  <c r="E71" i="2" s="1"/>
  <c r="C73" i="2"/>
  <c r="E69" i="2"/>
  <c r="D69" i="2"/>
  <c r="D65" i="2" s="1"/>
  <c r="C69" i="2"/>
  <c r="E67" i="2"/>
  <c r="D67" i="2"/>
  <c r="C67" i="2"/>
  <c r="E66" i="2"/>
  <c r="D66" i="2"/>
  <c r="C66" i="2"/>
  <c r="E65" i="2"/>
  <c r="C65" i="2"/>
  <c r="E63" i="2"/>
  <c r="D63" i="2"/>
  <c r="D62" i="2" s="1"/>
  <c r="D61" i="2" s="1"/>
  <c r="C63" i="2"/>
  <c r="E62" i="2"/>
  <c r="E61" i="2" s="1"/>
  <c r="C62" i="2"/>
  <c r="C61" i="2" s="1"/>
  <c r="E59" i="2"/>
  <c r="E58" i="2" s="1"/>
  <c r="E53" i="2" s="1"/>
  <c r="D59" i="2"/>
  <c r="C59" i="2"/>
  <c r="C58" i="2" s="1"/>
  <c r="C53" i="2" s="1"/>
  <c r="D58" i="2"/>
  <c r="D53" i="2" s="1"/>
  <c r="E55" i="2"/>
  <c r="D55" i="2"/>
  <c r="C55" i="2"/>
  <c r="E54" i="2"/>
  <c r="D54" i="2"/>
  <c r="C54" i="2"/>
  <c r="E51" i="2"/>
  <c r="D51" i="2"/>
  <c r="C51" i="2"/>
  <c r="E49" i="2"/>
  <c r="D49" i="2"/>
  <c r="C49" i="2"/>
  <c r="E47" i="2"/>
  <c r="D47" i="2"/>
  <c r="D46" i="2" s="1"/>
  <c r="D45" i="2" s="1"/>
  <c r="C47" i="2"/>
  <c r="E46" i="2"/>
  <c r="E45" i="2" s="1"/>
  <c r="C46" i="2"/>
  <c r="C45" i="2" s="1"/>
  <c r="E43" i="2"/>
  <c r="E42" i="2" s="1"/>
  <c r="D43" i="2"/>
  <c r="C43" i="2"/>
  <c r="C42" i="2" s="1"/>
  <c r="D42" i="2"/>
  <c r="E40" i="2"/>
  <c r="D40" i="2"/>
  <c r="C40" i="2"/>
  <c r="E38" i="2"/>
  <c r="D38" i="2"/>
  <c r="D37" i="2" s="1"/>
  <c r="C38" i="2"/>
  <c r="E37" i="2"/>
  <c r="C37" i="2"/>
  <c r="E35" i="2"/>
  <c r="D35" i="2"/>
  <c r="D34" i="2" s="1"/>
  <c r="C35" i="2"/>
  <c r="E34" i="2"/>
  <c r="C34" i="2"/>
  <c r="E32" i="2"/>
  <c r="D32" i="2"/>
  <c r="D31" i="2" s="1"/>
  <c r="C32" i="2"/>
  <c r="E31" i="2"/>
  <c r="C31" i="2"/>
  <c r="E29" i="2"/>
  <c r="D29" i="2"/>
  <c r="C29" i="2"/>
  <c r="E27" i="2"/>
  <c r="D27" i="2"/>
  <c r="C27" i="2"/>
  <c r="E25" i="2"/>
  <c r="D25" i="2"/>
  <c r="C25" i="2"/>
  <c r="E23" i="2"/>
  <c r="D23" i="2"/>
  <c r="C23" i="2"/>
  <c r="E22" i="2"/>
  <c r="D22" i="2"/>
  <c r="C22" i="2"/>
  <c r="A22" i="2"/>
  <c r="E21" i="2"/>
  <c r="D21" i="2"/>
  <c r="C21" i="2"/>
  <c r="B21" i="2"/>
  <c r="A21" i="2"/>
  <c r="E17" i="2"/>
  <c r="E16" i="2" s="1"/>
  <c r="E15" i="2" s="1"/>
  <c r="E14" i="2" s="1"/>
  <c r="D17" i="2"/>
  <c r="C17" i="2"/>
  <c r="C16" i="2" s="1"/>
  <c r="C15" i="2" s="1"/>
  <c r="D16" i="2"/>
  <c r="J34" i="1"/>
  <c r="E31" i="1"/>
  <c r="D31" i="1"/>
  <c r="D30" i="1" s="1"/>
  <c r="D29" i="1" s="1"/>
  <c r="C31" i="1"/>
  <c r="E30" i="1"/>
  <c r="E29" i="1" s="1"/>
  <c r="C30" i="1"/>
  <c r="C29" i="1" s="1"/>
  <c r="E27" i="1"/>
  <c r="E26" i="1" s="1"/>
  <c r="E25" i="1" s="1"/>
  <c r="E24" i="1" s="1"/>
  <c r="D27" i="1"/>
  <c r="C27" i="1"/>
  <c r="C26" i="1" s="1"/>
  <c r="C25" i="1" s="1"/>
  <c r="C24" i="1" s="1"/>
  <c r="D26" i="1"/>
  <c r="D25" i="1" s="1"/>
  <c r="E22" i="1"/>
  <c r="D22" i="1"/>
  <c r="C22" i="1"/>
  <c r="E20" i="1"/>
  <c r="D20" i="1"/>
  <c r="D19" i="1" s="1"/>
  <c r="C20" i="1"/>
  <c r="E19" i="1"/>
  <c r="C19" i="1"/>
  <c r="E17" i="1"/>
  <c r="D17" i="1"/>
  <c r="C17" i="1"/>
  <c r="E15" i="1"/>
  <c r="E14" i="1" s="1"/>
  <c r="D15" i="1"/>
  <c r="C15" i="1"/>
  <c r="C14" i="1" s="1"/>
  <c r="D14" i="1"/>
  <c r="C14" i="2" l="1"/>
  <c r="J12" i="3"/>
  <c r="J11" i="3" s="1"/>
  <c r="C13" i="1"/>
  <c r="E13" i="1"/>
  <c r="D24" i="1"/>
  <c r="D13" i="1" s="1"/>
  <c r="D15" i="2"/>
  <c r="D14" i="2" s="1"/>
  <c r="C72" i="2"/>
  <c r="C71" i="2" s="1"/>
  <c r="H27" i="3"/>
  <c r="H26" i="3" s="1"/>
  <c r="H132" i="3"/>
  <c r="H12" i="3" s="1"/>
  <c r="H11" i="3" s="1"/>
  <c r="J132" i="3"/>
  <c r="I151" i="3"/>
  <c r="I150" i="3" s="1"/>
  <c r="I149" i="3" s="1"/>
  <c r="I132" i="3" s="1"/>
  <c r="I12" i="3" s="1"/>
  <c r="I11" i="3" s="1"/>
  <c r="I229" i="3"/>
  <c r="I228" i="3" s="1"/>
  <c r="I227" i="3" s="1"/>
  <c r="I226" i="3" s="1"/>
</calcChain>
</file>

<file path=xl/sharedStrings.xml><?xml version="1.0" encoding="utf-8"?>
<sst xmlns="http://schemas.openxmlformats.org/spreadsheetml/2006/main" count="3510" uniqueCount="831">
  <si>
    <t>Приложение № 1</t>
  </si>
  <si>
    <t>к  решению Собрания Депутатов муниципального образования</t>
  </si>
  <si>
    <t>"поселок Теткино" Глушковского района Курской области  из 22 июля 2021 г. № 85</t>
  </si>
  <si>
    <t>"О бюджете  муниципального образования "поселок Теткино"  Глушковского района</t>
  </si>
  <si>
    <t>Курской области на 2021 год и плановый период 2022 и 2023 годов "</t>
  </si>
  <si>
    <t>Источники внутреннего финансирования дефицита бюджета муниципального образования</t>
  </si>
  <si>
    <t xml:space="preserve">   "поселок Теткино"  Глушковского района Курской области на 2021 год и плановый период 2022 и 2023 годов </t>
  </si>
  <si>
    <t>на 01.08.2021</t>
  </si>
  <si>
    <t>тыс.рублей</t>
  </si>
  <si>
    <t>Код группы, подгруппы, статьи и вида источников</t>
  </si>
  <si>
    <t>Наименование</t>
  </si>
  <si>
    <t>Сумма на 2021 год</t>
  </si>
  <si>
    <t>Сумма на 2022 год</t>
  </si>
  <si>
    <t>Сумма на 2023 год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</si>
  <si>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</si>
  <si>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</si>
  <si>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</si>
  <si>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</si>
  <si>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</si>
  <si>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из кредитных организаций в  валюте Российской Федерации</t>
  </si>
  <si>
    <t>000 01  02  00  00  13  0000  710</t>
  </si>
  <si>
    <t>Получение кредитов из кредитных организаций  бюджетами поселений в валюте 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</si>
  <si>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</si>
  <si>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</si>
  <si>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000 01  02  00  00  10  0000  810</t>
  </si>
  <si>
    <t>Погашение бюджетами поселений  кредитов из кредитных организаций в валюте  Российской Федерации</t>
  </si>
  <si>
    <t>000 01  03  01  00  00  0000  000</t>
  </si>
  <si>
    <t>Бюджетные кредиты из других бюджетов бюджетной  системы Российской Федерации</t>
  </si>
  <si>
    <t>000 01  03  01  00  00  0000  700</t>
  </si>
  <si>
    <t>Получение бюджетных кредитов из других  бюджетов бюджетной системы Российской  Федерации в валюте Российской Федерации</t>
  </si>
  <si>
    <t>000 01  03  01  00  13  0000  710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</si>
  <si>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</si>
  <si>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000 01  03  01  00  00  0000  800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</si>
  <si>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</si>
  <si>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000 01  03  01  00  13  0000  810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</si>
  <si>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</si>
  <si>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</si>
  <si>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</si>
  <si>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</si>
  <si>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</si>
  <si>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</si>
  <si>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</si>
  <si>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</si>
  <si>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</si>
  <si>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</si>
  <si>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</si>
  <si>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</si>
  <si>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</si>
  <si>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</si>
  <si>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</si>
  <si>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</si>
  <si>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</si>
  <si>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</si>
  <si>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поселений</t>
  </si>
  <si>
    <t>Приложение №5</t>
  </si>
  <si>
    <t>к решению Собрания Депутатов муниципального образования "поселок Теткино"</t>
  </si>
  <si>
    <t>"поселок Теткино" Глушковского района Курской области  от 22 июля 2021 г. № 85</t>
  </si>
  <si>
    <t>Поступления доходов в бюджет муниципального образования</t>
  </si>
  <si>
    <t xml:space="preserve"> "поселок Теткино" Глушковского района     Курской области и</t>
  </si>
  <si>
    <t xml:space="preserve"> межбюджетных трансфертов, получаемых из других бюджетов</t>
  </si>
  <si>
    <t xml:space="preserve">   бюджетной системы Российской Федераци</t>
  </si>
  <si>
    <t xml:space="preserve">и в 2021 году и плановом периоде 2022 и 2023 годов. </t>
  </si>
  <si>
    <t>Код бюджетной классификации Российской    Федерации</t>
  </si>
  <si>
    <t>Наименование доходов</t>
  </si>
  <si>
    <t>Сумма  на 2021 год</t>
  </si>
  <si>
    <t>Сумма  на 2022 год</t>
  </si>
  <si>
    <t>Сумма  на 2023 год</t>
  </si>
  <si>
    <t>Доходы бюджета - 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</si>
  <si>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</si>
  <si>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</si>
  <si>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</si>
  <si>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</si>
  <si>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</si>
  <si>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</si>
  <si>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</si>
  <si>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</si>
  <si>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</si>
  <si>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</si>
  <si>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</si>
  <si>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</si>
  <si>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</si>
  <si>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</si>
  <si>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</si>
  <si>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</si>
  <si>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</si>
  <si>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</si>
  <si>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</si>
  <si>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</si>
  <si>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</si>
  <si>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</si>
  <si>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</si>
  <si>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</si>
  <si>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</si>
  <si>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</si>
  <si>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</si>
  <si>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</si>
  <si>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</si>
  <si>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</si>
  <si>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 НА СОВОКУПНЫЙ ДОХОД</t>
  </si>
  <si>
    <t>1 05 03000 01 0000 110</t>
  </si>
  <si>
    <t>Единый селькохозяйственный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</si>
  <si>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</si>
  <si>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</si>
  <si>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</si>
  <si>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</si>
  <si>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</si>
  <si>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</si>
  <si>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</si>
  <si>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</si>
  <si>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</si>
  <si>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</si>
  <si>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</si>
  <si>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</si>
  <si>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</si>
  <si>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</si>
  <si>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</si>
  <si>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</si>
  <si>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</si>
  <si>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</si>
  <si>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</si>
  <si>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</si>
  <si>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</si>
  <si>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</si>
  <si>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</si>
  <si>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</si>
  <si>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</si>
  <si>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</si>
  <si>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</si>
  <si>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</si>
  <si>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</si>
  <si>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</si>
  <si>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</si>
  <si>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</si>
  <si>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</si>
  <si>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</si>
  <si>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</si>
  <si>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</si>
  <si>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имущества, находящегося в государственной и муниципальной собственности</t>
  </si>
  <si>
    <t>1 11 09045 13 0000 120</t>
  </si>
  <si>
    <t>Прочие поступления от использования имущества, находящегося в  собственности городских поселений</t>
  </si>
  <si>
    <t>1 13 00000 00 0000 000</t>
  </si>
  <si>
    <t>ДОХОДЫ ОТ ОКАЗАНИЯ ПЛАТНЫХ УСЛУГ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</si>
  <si>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</si>
  <si>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</si>
  <si>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</si>
  <si>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</si>
  <si>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</si>
  <si>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</si>
  <si>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1 13 02995 13 0000 130</t>
  </si>
  <si>
    <t>Прочие доходы от компенсации затрат бюджетов городских поселений.</t>
  </si>
  <si>
    <t xml:space="preserve"> 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</si>
  <si>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</si>
  <si>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</si>
  <si>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</si>
  <si>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</si>
  <si>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</si>
  <si>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</si>
  <si>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</si>
  <si>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</si>
  <si>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</si>
  <si>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</si>
  <si>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Доходы     от    продажи    земельных    участков, государственная собственность  на   которые  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</si>
  <si>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</si>
  <si>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</si>
  <si>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</si>
  <si>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</si>
  <si>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</si>
  <si>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</si>
  <si>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</si>
  <si>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</si>
  <si>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</si>
  <si>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</si>
  <si>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</si>
  <si>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</si>
  <si>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</si>
  <si>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</si>
  <si>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</si>
  <si>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</si>
  <si>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</si>
  <si>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</si>
  <si>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</si>
  <si>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</si>
  <si>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</si>
  <si>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</si>
  <si>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</si>
  <si>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</si>
  <si>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</si>
  <si>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</si>
  <si>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</si>
  <si>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</si>
  <si>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</si>
  <si>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</si>
  <si>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</si>
  <si>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</si>
  <si>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</si>
  <si>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</si>
  <si>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</si>
  <si>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</si>
  <si>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</si>
  <si>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</si>
  <si>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</si>
  <si>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</si>
  <si>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</si>
  <si>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</si>
  <si>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</si>
  <si>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</si>
  <si>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</si>
  <si>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</si>
  <si>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</si>
  <si>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</si>
  <si>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2 02 03999 00 0000 151</t>
  </si>
  <si>
    <t>Прочие субвенции</t>
  </si>
  <si>
    <t>2 02 03999 10 0000 151</t>
  </si>
  <si>
    <t>Прочие субвенции бюджетам поселений</t>
  </si>
  <si>
    <t>2 02 04000 00 0000 151</t>
  </si>
  <si>
    <t>Иные межбюджетные трасферты</t>
  </si>
  <si>
    <t>2 02 04999 00 0000 151</t>
  </si>
  <si>
    <t>Прочие межбюджетные трансферты, передаваемые бюджетам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</si>
  <si>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</si>
  <si>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</si>
  <si>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</si>
  <si>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</si>
  <si>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>2 07 05030 13 0000 150</t>
  </si>
  <si>
    <t>Приложение №7</t>
  </si>
  <si>
    <t xml:space="preserve"> Распределение  расходов бюджета муниципального образования "поселок Теткино"  Глушковского района Курской  области на 2021 год и плановый период 2022 и 2023 годов  по разделам и подразделам, целевым статьям и видам расходов классификации расходов бюджета РФ.</t>
  </si>
  <si>
    <t>на 01.06.2021</t>
  </si>
  <si>
    <t>тыс.руб.</t>
  </si>
  <si>
    <t>ГРБС</t>
  </si>
  <si>
    <t>Рз</t>
  </si>
  <si>
    <t>ПР</t>
  </si>
  <si>
    <t>ЦСР</t>
  </si>
  <si>
    <t>ВР</t>
  </si>
  <si>
    <t>В С Е Г О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</si>
  <si>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</si>
  <si>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</si>
  <si>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</si>
  <si>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</si>
  <si>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</si>
  <si>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</si>
  <si>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</si>
  <si>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</t>
  </si>
  <si>
    <t>0000</t>
  </si>
  <si>
    <t>Глава муниципального образования</t>
  </si>
  <si>
    <t>71 1 00</t>
  </si>
  <si>
    <t>Обеспечение деятельности и выполнение функций органов местного самоуправления</t>
  </si>
  <si>
    <t>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</si>
  <si>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</si>
  <si>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</si>
  <si>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</si>
  <si>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</si>
  <si>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</si>
  <si>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</t>
  </si>
  <si>
    <t>Обеспечение деятельности администрации муниципального образования</t>
  </si>
  <si>
    <t>73 1 00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</si>
  <si>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</si>
  <si>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</si>
  <si>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</si>
  <si>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</si>
  <si>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</si>
  <si>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</si>
  <si>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</si>
  <si>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</t>
  </si>
  <si>
    <t>Руководитель контрольно-счетного органа муниципального образования</t>
  </si>
  <si>
    <t>74 1</t>
  </si>
  <si>
    <t>1402</t>
  </si>
  <si>
    <t>Аудиторы контрольно-счетного органа муниципального образования</t>
  </si>
  <si>
    <t>74 2</t>
  </si>
  <si>
    <t>Аппарат контрольно-счетного органа муниципального образования</t>
  </si>
  <si>
    <t>74 3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</si>
  <si>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</si>
  <si>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1467</t>
  </si>
  <si>
    <t>Межбюджетные трансферты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</si>
  <si>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</si>
  <si>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</si>
  <si>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</si>
  <si>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</si>
  <si>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</t>
  </si>
  <si>
    <t>Организация и проведение выборов и референдумов</t>
  </si>
  <si>
    <t>77 3</t>
  </si>
  <si>
    <t>Подготовка и проведение выборов</t>
  </si>
  <si>
    <t>1441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</si>
  <si>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</si>
  <si>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</si>
  <si>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</si>
  <si>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</si>
  <si>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</si>
  <si>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Резервный фонд местной администрации</t>
  </si>
  <si>
    <t>Другие общегосударственные вопросы</t>
  </si>
  <si>
    <t>13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</si>
  <si>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2021-2023 годы»</t>
  </si>
  <si>
    <t>09 100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</si>
  <si>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2021-2023 годы»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</si>
  <si>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</si>
  <si>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09 101</t>
  </si>
  <si>
    <t>00000</t>
  </si>
  <si>
    <t>Мероприятия, направленные на развитие муниципальной службы</t>
  </si>
  <si>
    <t>С1437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</si>
  <si>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</si>
  <si>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П1485</t>
  </si>
  <si>
    <t>Реализация государственных функций, связанных с общегосударственным управлением</t>
  </si>
  <si>
    <t>76 0 00</t>
  </si>
  <si>
    <t>Выполнение других обязательств Курской области</t>
  </si>
  <si>
    <t>76 1 00</t>
  </si>
  <si>
    <t>Выполнение других (прочих) обязательств органа местного самоуправления</t>
  </si>
  <si>
    <t>С1404</t>
  </si>
  <si>
    <t>усл.оценщика, эл.торги</t>
  </si>
  <si>
    <t>Иные бюджетные ассигнования  (земельный налог)</t>
  </si>
  <si>
    <t>77 0 00</t>
  </si>
  <si>
    <t>Непрограммные расходы органов местного самоуправления</t>
  </si>
  <si>
    <t>77 2 00</t>
  </si>
  <si>
    <t>Расходы на обеспечение деятельности (оказание услуг) муниципальных учреждений</t>
  </si>
  <si>
    <t>Реализация мероприятий по распространению официальной информации</t>
  </si>
  <si>
    <t>С1439</t>
  </si>
  <si>
    <t>Закупка товаров, работ и услуг для обеспечения государственных (муниципальных) нужд</t>
  </si>
  <si>
    <t>публикация материалов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</si>
  <si>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</si>
  <si>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</si>
  <si>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</si>
  <si>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</si>
  <si>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51180</t>
  </si>
  <si>
    <t>78 2 00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</si>
  <si>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</si>
  <si>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</si>
  <si>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</si>
  <si>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2021-2023 г</t>
  </si>
  <si>
    <t>13 0 00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</si>
  <si>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</si>
  <si>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</t>
  </si>
  <si>
    <t>Основное мероприятие "Обеспечение эффективного функционирования системы гражданской обороны"</t>
  </si>
  <si>
    <t>13 2 01</t>
  </si>
  <si>
    <t>Отдельные мероприятия в области гражданской обороны.</t>
  </si>
  <si>
    <t>С1460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</si>
  <si>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</si>
  <si>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</si>
  <si>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</si>
  <si>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</t>
  </si>
  <si>
    <t>Основное мероприятие "Реализация комплекса мер по пожарной безопасности, защиты населения и территорий от чрезвычайных ситуаций, безопасности людей на водных объектах "</t>
  </si>
  <si>
    <t>13 1 01</t>
  </si>
  <si>
    <t>Обеспечение первичных мер пожарной безопасности в границах населенных пунктов муниципальных образований,  защиты населения и территорий от чрезвычайных ситуаций, безопасности людей на водных объектах</t>
  </si>
  <si>
    <t>С1415</t>
  </si>
  <si>
    <t>Другие вопросы в области национальной безопасности и правоохранительной деятельности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</si>
  <si>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 годы"</t>
  </si>
  <si>
    <t>12 0 00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</si>
  <si>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годы"</t>
  </si>
  <si>
    <t>12 2 00</t>
  </si>
  <si>
    <t>Основное мероприятие "Снижение уровня правонарушений на территории муниципального образования"</t>
  </si>
  <si>
    <t>12 2 01</t>
  </si>
  <si>
    <t>Реализация мероприятий направленных на обеспечение правопорядка на территории муниципального образования</t>
  </si>
  <si>
    <t>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</si>
  <si>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</si>
  <si>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</si>
  <si>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2020  год и плановый период 2021 и 2022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</si>
  <si>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</si>
  <si>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</si>
  <si>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</si>
  <si>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</si>
  <si>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</si>
  <si>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>Капитальный ремонт, ремонт и содержание автомобильных дорог общего пользования  местного  значения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</si>
  <si>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</si>
  <si>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</si>
  <si>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</si>
  <si>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</si>
  <si>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</si>
  <si>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</si>
  <si>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</si>
  <si>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Другие вопросы в области национальной экономики</t>
  </si>
  <si>
    <t>12</t>
  </si>
  <si>
    <t>Основное мероприятие "Мероприятия по территориальному землеустройству объектов дорожной деятельности"</t>
  </si>
  <si>
    <t>11 1 03</t>
  </si>
  <si>
    <t>Межевание автомобильных дорог общего пользования местного значения, проведение кадастровых работ</t>
  </si>
  <si>
    <t>С1425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</si>
  <si>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</si>
  <si>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</si>
  <si>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</si>
  <si>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S3600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</si>
  <si>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</si>
  <si>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С1416</t>
  </si>
  <si>
    <t>Мероприятия в области имущественных отношений</t>
  </si>
  <si>
    <t>С1467</t>
  </si>
  <si>
    <t>Мероприятия в области земельных отношений</t>
  </si>
  <si>
    <t>С1468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</si>
  <si>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</si>
  <si>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</si>
  <si>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</si>
  <si>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</t>
  </si>
  <si>
    <t>Обеспечение условий для развития малого и среднего предпринимательства на территории муниципального образования</t>
  </si>
  <si>
    <t>21 0 01 С1405</t>
  </si>
  <si>
    <t>ЖИЛИЩНО-КОММУНАЛЬНОЕ ХОЯЙСТВО</t>
  </si>
  <si>
    <t>05</t>
  </si>
  <si>
    <t>Жилищное хозяйство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</si>
  <si>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</si>
  <si>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</si>
  <si>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</si>
  <si>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</si>
  <si>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</si>
  <si>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</si>
  <si>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</si>
  <si>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</si>
  <si>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Коммунальное хозяйство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</si>
  <si>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</si>
  <si>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</si>
  <si>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</si>
  <si>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</si>
  <si>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</si>
  <si>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</si>
  <si>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</si>
  <si>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</si>
  <si>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</si>
  <si>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>Благоустройство</t>
  </si>
  <si>
    <t xml:space="preserve">07 0 00 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</si>
  <si>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</si>
  <si>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 xml:space="preserve">07 1 00 </t>
  </si>
  <si>
    <t>Основное мероприятие "Уличное освещение"</t>
  </si>
  <si>
    <t xml:space="preserve">07 1 03 </t>
  </si>
  <si>
    <t>Мероприятия по благоустройству</t>
  </si>
  <si>
    <t>С1433</t>
  </si>
  <si>
    <t>Основное мероприятие "Организация ритуальных услуг и содержание мест захоронения"</t>
  </si>
  <si>
    <t>07 1 02</t>
  </si>
  <si>
    <t>Основное мероприятие "Прочие мероприятия по благоустройству в городских и сельских поселениях"</t>
  </si>
  <si>
    <t xml:space="preserve">07 1 04 </t>
  </si>
  <si>
    <t>07 1 04</t>
  </si>
  <si>
    <t>Озеленение</t>
  </si>
  <si>
    <t>07 1</t>
  </si>
  <si>
    <t>1455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</si>
  <si>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2019-2022 годы"</t>
  </si>
  <si>
    <t>17 000</t>
  </si>
  <si>
    <t>17 0F0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</si>
  <si>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</si>
  <si>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0F2</t>
  </si>
  <si>
    <t>Реализация программ формирования современной городской среды</t>
  </si>
  <si>
    <t>55550</t>
  </si>
  <si>
    <t>Основное мероприятие "Осуществление мероприятий по  благоустройству дворовых территорий"</t>
  </si>
  <si>
    <t>17 0 01</t>
  </si>
  <si>
    <t>Реализация мероприятий по формированию современной городской среды за счет средств бюджета муниципального образования</t>
  </si>
  <si>
    <t>С5550</t>
  </si>
  <si>
    <t>Основное мероприятие "Осуществление мероприятий по благоустройству общественных территорий"</t>
  </si>
  <si>
    <t>17 0 02</t>
  </si>
  <si>
    <t>Субсидии муниципальным образованиям на поддержку муниципальных программ формирования современной городской среды</t>
  </si>
  <si>
    <t>17 002</t>
  </si>
  <si>
    <t>L5550</t>
  </si>
  <si>
    <t xml:space="preserve">КУЛЬТУРА, КИНЕМАТОГРАФИЯ </t>
  </si>
  <si>
    <t>08</t>
  </si>
  <si>
    <t>Культура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</si>
  <si>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2021-2023 годы»</t>
  </si>
  <si>
    <t>01 0 00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</si>
  <si>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2021-2023 годы» </t>
  </si>
  <si>
    <t>01 1 00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</si>
  <si>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</si>
  <si>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</t>
  </si>
  <si>
    <t>С1401</t>
  </si>
  <si>
    <t>Обеспечение развития и укрепления материально-технической базы муниципальных домов культуры</t>
  </si>
  <si>
    <t xml:space="preserve">  01 1 01 L4670</t>
  </si>
  <si>
    <t>Проведение капитального ремонта учреждений культуры  поселений</t>
  </si>
  <si>
    <t xml:space="preserve">  01 1 01 S3320</t>
  </si>
  <si>
    <t xml:space="preserve">  01 1 01 13320</t>
  </si>
  <si>
    <t>Оплата труда работников учреждений культуры муниципальных образований городских и сельских поселений (субсидия)</t>
  </si>
  <si>
    <t>13330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</si>
  <si>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</si>
  <si>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S3330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</si>
  <si>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2021-2023 годы» 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</si>
  <si>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</si>
  <si>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</si>
  <si>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</si>
  <si>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</si>
  <si>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01 2 01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</si>
  <si>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</si>
  <si>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Закупка товаров, работ и услуг для обеспечения государственных  (муниципальных) нужд</t>
  </si>
  <si>
    <t>СОЦИАЛЬНАЯ ПОЛИТИКА</t>
  </si>
  <si>
    <t>Пенсионное обеспечение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</si>
  <si>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2021-2023 годы»</t>
  </si>
  <si>
    <t>02 0 00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</si>
  <si>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 2023 годы"</t>
  </si>
  <si>
    <t>02 1 00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</si>
  <si>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</si>
  <si>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</t>
  </si>
  <si>
    <t>Выплата пенсий за выслугу лет и доплат к пенсиям муниципальных служащих</t>
  </si>
  <si>
    <t>С1445</t>
  </si>
  <si>
    <t>Социальное обеспечение и иные выплаты населению</t>
  </si>
  <si>
    <t>300</t>
  </si>
  <si>
    <t>Социальное обеспечение населения</t>
  </si>
  <si>
    <t>Муниципальная программа _____________кого сельсовета  Глушковского района Курской области «Социальная поддержка граждан в _____________ком сельсовете Глушковского района Курской области на 2014-2016 годы»</t>
  </si>
  <si>
    <t>02 0</t>
  </si>
  <si>
    <t>Подпрограмма «Социальная поддержка отдельных категорий граждан»  муниципальной программы _____________кого сельсовета Глушковского района Курской области «Социальная поддержка граждан в _____________ком сельсовете  Глушковского района Курской области на 2014 – 2016 годы"</t>
  </si>
  <si>
    <t>02 1</t>
  </si>
  <si>
    <t>Отдельные мероприятия по другим видам транспорта</t>
  </si>
  <si>
    <t>1426</t>
  </si>
  <si>
    <t>ФИЗИЧЕСКАЯ КУЛЬТУРА И СПОРТ</t>
  </si>
  <si>
    <t>Физическая культура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</si>
  <si>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2021 – 2023 годы»</t>
  </si>
  <si>
    <t>11</t>
  </si>
  <si>
    <t xml:space="preserve">08 0 00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</si>
  <si>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 – 2023 годы»</t>
    </r>
  </si>
  <si>
    <t xml:space="preserve">08 2 00 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</si>
  <si>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</si>
  <si>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 xml:space="preserve">08 2 01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</si>
  <si>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</si>
  <si>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С1406</t>
  </si>
  <si>
    <t>Объем условно утвержденных расходов</t>
  </si>
  <si>
    <t xml:space="preserve">08 2 </t>
  </si>
  <si>
    <t>1407</t>
  </si>
  <si>
    <t>Обслуживание муниципального долга</t>
  </si>
  <si>
    <t>Муниципальная программа МО "поселок Теткино" Глушковского района Курской области «Повышение эффективности  управления финансами в МО "поселок Теткино"  Глушковского района Курской области на 2021 – 2023 годы»</t>
  </si>
  <si>
    <t>14 0 00 00000</t>
  </si>
  <si>
    <t>Подпрограмма «Управление муниципальным долгом» муниципальной программы МО "поселок Теткино" Глушковского района Курской области «Повышение эффективности управления муниципальными финансами МО "поселок Теткино"  Глушковского района Курской области на 2021 – 2023 годы»</t>
  </si>
  <si>
    <t>14 1 01 00000</t>
  </si>
  <si>
    <t>Основное мероприятие "Повышение эффективности управления муниципальным долгом"</t>
  </si>
  <si>
    <t>14 1 01</t>
  </si>
  <si>
    <t>14 1 01 С1465</t>
  </si>
  <si>
    <t>Обслуживание  государственного (муниципального ) долга</t>
  </si>
  <si>
    <t>700</t>
  </si>
  <si>
    <t>% условно утвержденных расходов к общему объему расходов</t>
  </si>
  <si>
    <t>Приложение №8.1_</t>
  </si>
  <si>
    <t/>
  </si>
  <si>
    <t>к Решению собрания депутатов муниципального образования "поселок Теткино " Глушковского района Курской области "О  бюджете  муниципального образования "поселок Теткино " Глушковского района Курской области на  2021 год и плановый период 2022 и 2023 годов"</t>
  </si>
  <si>
    <t>от  " 22 " июля 2021 г.  № 85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</si>
  <si>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2021 год и плановый период 2022 и 2023 годов </t>
  </si>
  <si>
    <t>на 01.08.2021 г.</t>
  </si>
  <si>
    <t>2023г</t>
  </si>
  <si>
    <t>1</t>
  </si>
  <si>
    <t>2</t>
  </si>
  <si>
    <t>3</t>
  </si>
  <si>
    <t>4</t>
  </si>
  <si>
    <t>01 0 00 00000</t>
  </si>
  <si>
    <t>01 1 00 00000</t>
  </si>
  <si>
    <t>01 1 01 00000</t>
  </si>
  <si>
    <t>01 1 01 13330</t>
  </si>
  <si>
    <t>Расходы на обеспечение деятельности ( оказание услуг) муниципальных учреждений.</t>
  </si>
  <si>
    <t>01 1 01 С1401</t>
  </si>
  <si>
    <t>Закупка товаров, работ и услуг для государственных  (муниципальных) нужд</t>
  </si>
  <si>
    <t>01 1 01 L4670</t>
  </si>
  <si>
    <t>Проведение капитального ремонта учреждений культуры поселений</t>
  </si>
  <si>
    <t>01 1 01 S3320</t>
  </si>
  <si>
    <t>01 1 01 13320</t>
  </si>
  <si>
    <t>01 1 01 S3330</t>
  </si>
  <si>
    <t>01 201 13330</t>
  </si>
  <si>
    <t>01 201 S3330</t>
  </si>
  <si>
    <t>01 2 01 С1401</t>
  </si>
  <si>
    <t>Основное мероприятие "Расходы по отоплению, водоснабжению, ремонту, содержанию и техобслуживанию  помещений общежития"</t>
  </si>
  <si>
    <t>07 1 08 00000</t>
  </si>
  <si>
    <t>Иные бюджетные ассигнования (уплата налога на имущество по котельной)</t>
  </si>
  <si>
    <t>07 1 03 00000</t>
  </si>
  <si>
    <t>07 1 03 С1433</t>
  </si>
  <si>
    <t>07 1 02 00000</t>
  </si>
  <si>
    <t>07 1 02 С1433</t>
  </si>
  <si>
    <t>07 1 04 00000</t>
  </si>
  <si>
    <t>07 1 04 С1433</t>
  </si>
  <si>
    <t>Подпрограмма "Озеленение" муниципальной  программы "Благоустройство территории муниципального образования пос.Теткино  Глушковского района Курской области"</t>
  </si>
  <si>
    <t>02 2 000</t>
  </si>
  <si>
    <t>02 2 1433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</si>
  <si>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</si>
  <si>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17 0 00 00000</t>
  </si>
  <si>
    <t>17 0 F2 00000</t>
  </si>
  <si>
    <t>Реализация мероприятий по формированию современной городской среды</t>
  </si>
  <si>
    <t>17 0 F2 55550</t>
  </si>
  <si>
    <t>17 0 02 L5550</t>
  </si>
  <si>
    <t xml:space="preserve"> "Формирование современной городской среды в поселке Теткино Глушковского района Курской области на 2018 год" за счет собственных средств</t>
  </si>
  <si>
    <t>17 0 02 L5551</t>
  </si>
  <si>
    <t>17 0 01 00000</t>
  </si>
  <si>
    <t>17 0 01 C5550</t>
  </si>
  <si>
    <t>17 0 02 00000</t>
  </si>
  <si>
    <t>17 0 02 C5550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</si>
  <si>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2021  год и плановый период 2022 и 2023 годов" </t>
  </si>
  <si>
    <t xml:space="preserve">Капитальный ремонт, ремонт и содержание автомобильных дорог общего пользования местного значения </t>
  </si>
  <si>
    <t>11 1 01 13370</t>
  </si>
  <si>
    <t>11 1 03 00000</t>
  </si>
  <si>
    <t>11 1 03 C1425</t>
  </si>
  <si>
    <t>02 0 00 00000</t>
  </si>
  <si>
    <t>Подпрограмма  "Социальная помощь населению" муниципальной программы "Социальная поддержка граждан в пос. Теткино  Глушковского района"</t>
  </si>
  <si>
    <t>04 1 0000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</si>
  <si>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2020 – 2022 годы"</t>
  </si>
  <si>
    <t>02 1 00 00000</t>
  </si>
  <si>
    <t>02 1 01 00000</t>
  </si>
  <si>
    <t>02 1 01 С1445</t>
  </si>
  <si>
    <t>Расходы местных бюджетов на содержание работников, осуществляющих переданные государственные полномочия по рганизации предоставления гражданам субсидий на оплату жилых помещений и коммунальных услуг</t>
  </si>
  <si>
    <t>04 1 1321</t>
  </si>
  <si>
    <t>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</si>
  <si>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Подпрограмма  "Государственная поддержка молодых семей в улучшении жилищных условий" муниципальной программы   "Социальная поддержка граждан в пос.Глушково Глушковского района"</t>
  </si>
  <si>
    <t>04 3  0000</t>
  </si>
  <si>
    <t>Государственная поддержка молодых семей в улучшении  жилищных условий</t>
  </si>
  <si>
    <t>04 3  1418</t>
  </si>
  <si>
    <t>Муниципальная программа "Развитие физической культуры и спорта  в поселке Теткино  Глушковского района"</t>
  </si>
  <si>
    <t>05 0 0000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</si>
  <si>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жизни.</t>
  </si>
  <si>
    <t>05 0 1406</t>
  </si>
  <si>
    <t>Закупка товаров, работ и услуг для муниципальных нужд</t>
  </si>
  <si>
    <t>Муниципальная программа "Молодежь поселка Теткино "</t>
  </si>
  <si>
    <t>06 0 0000</t>
  </si>
  <si>
    <t>Реализация  мероприятий в сфере молодежной политики</t>
  </si>
  <si>
    <t>06 0 1414</t>
  </si>
  <si>
    <t>Муниципальная программа "Повышение эффективности и развития энергетики в муниципальном образовании "поселок Теткино " Глушковского района Курской области</t>
  </si>
  <si>
    <t>07 0 0000</t>
  </si>
  <si>
    <t>Мероприятия в области энергосбережения</t>
  </si>
  <si>
    <t>07 0 1434</t>
  </si>
  <si>
    <t>Муниципальная программа "Социальное развитие села"</t>
  </si>
  <si>
    <t>08 0 0000</t>
  </si>
  <si>
    <t>Подпрограмма "Строительство ( реконструкция)  водопроводных сетей в границах поселения" муниципальной программы "Социальное развитие села"</t>
  </si>
  <si>
    <t>08 1 0000</t>
  </si>
  <si>
    <t>Создание условий для развития социальной и инженерной инфраструктуры муниципальных образований</t>
  </si>
  <si>
    <t>08 1 1417</t>
  </si>
  <si>
    <t>Капитальные вложения в объекты недвижимого имущества государственной (муниципальной) собственности</t>
  </si>
  <si>
    <t>Подпрограмма "Строительство ( реконструкция)  газовых  сетей в границах поселения"  муниципальной программы "Социальное развитие села"</t>
  </si>
  <si>
    <t>08 2 0000</t>
  </si>
  <si>
    <t>08 2 1417</t>
  </si>
  <si>
    <t>Муниципальная программа "Экология и чистая вода"</t>
  </si>
  <si>
    <t>09 0 0000</t>
  </si>
  <si>
    <t>Мероприятия по обеспечению населения экологически чистой питьевой водой</t>
  </si>
  <si>
    <t>09 0 1427</t>
  </si>
  <si>
    <t>Обеспечение функционирования высшего должностного лица органа местного самоуправления</t>
  </si>
  <si>
    <t>71 0 00 00000</t>
  </si>
  <si>
    <t>71 1 00 00000</t>
  </si>
  <si>
    <t>71 1 00 С1402</t>
  </si>
  <si>
    <t>73 0 00 00000</t>
  </si>
  <si>
    <t>73 1 00 00000</t>
  </si>
  <si>
    <t>73 1 00 С1402</t>
  </si>
  <si>
    <t>09 0 00 00000</t>
  </si>
  <si>
    <t>09 1 00 00000</t>
  </si>
  <si>
    <t>09 1 01 00000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</si>
  <si>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</si>
  <si>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</si>
  <si>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</si>
  <si>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540</t>
  </si>
  <si>
    <t>Реализация государственных функций, связанных с общегосударственным управлением              (0113)</t>
  </si>
  <si>
    <t>76 0 00 00000</t>
  </si>
  <si>
    <t>Выполнение других обязательств  Курской области</t>
  </si>
  <si>
    <t>76 1 00 00000</t>
  </si>
  <si>
    <t>76 1 00 С1404</t>
  </si>
  <si>
    <t xml:space="preserve"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</t>
  </si>
  <si>
    <t>13 0 00 00000</t>
  </si>
  <si>
    <t>13 1 00 00000</t>
  </si>
  <si>
    <t>13 1 01 С1415</t>
  </si>
  <si>
    <t>13 2 00 00000</t>
  </si>
  <si>
    <t>13 2 01 С1460</t>
  </si>
  <si>
    <t xml:space="preserve">Муниципальная программа МО "поселок Теткино" Глушковского района Курской области "Профилактика преступлений  и иных правонарушений  в МО "поселок Теткино" </t>
  </si>
  <si>
    <t>12 2 00 00000</t>
  </si>
  <si>
    <t>12 2 01 С1435</t>
  </si>
  <si>
    <t>77 0 00 00000</t>
  </si>
  <si>
    <t>77 2 00 00000</t>
  </si>
  <si>
    <t>77 2 00 С1439</t>
  </si>
  <si>
    <t xml:space="preserve">Закупка товаров, работ и услуг для государственных (муниципальных) нужд          </t>
  </si>
  <si>
    <t>77 2 00 51180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</si>
  <si>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</si>
  <si>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77 2 00 13600</t>
  </si>
  <si>
    <t>77 2 00 S3600</t>
  </si>
  <si>
    <t>77 2 00 С1416</t>
  </si>
  <si>
    <t>77 2 00 С1467</t>
  </si>
  <si>
    <t>77 2 00 С1468</t>
  </si>
  <si>
    <t>Муниципальная программа МО "поселок Теткино" Глушковского района Курской области "Развитие малого и среднего предпринимательства на 2020-2023 годы"</t>
  </si>
  <si>
    <t>21 0 01 00000</t>
  </si>
  <si>
    <t>21 0 00 С1405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</si>
  <si>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2020 – 2022 годы»</t>
  </si>
  <si>
    <t>08 0 00 00000</t>
  </si>
  <si>
    <t>Подпрограмма «Реализация муниципальной политики в сфере физической культуры и спорта» муниципальной программы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  Глушковского района Курской области на 2020 – 2022 годы»</t>
  </si>
  <si>
    <t>08 2 00 00000</t>
  </si>
  <si>
    <t>08 2 01 00000</t>
  </si>
  <si>
    <t>08 2 01 С1406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</si>
  <si>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 – 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</si>
  <si>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 – 2023 годы»</t>
  </si>
  <si>
    <t>Приложение №8</t>
  </si>
  <si>
    <t>Ведомственная структура расходов бюджета МО "поселок Теткино"   Глушковского района Курской области на 2021 год и плановый период 2022 и 2023 годов</t>
  </si>
  <si>
    <t>Сумма на 2021г.</t>
  </si>
  <si>
    <t>Сумма на 2022г.</t>
  </si>
  <si>
    <t>Сумма на 2023г.</t>
  </si>
  <si>
    <t>*</t>
  </si>
  <si>
    <t>74 1 00 С1402</t>
  </si>
  <si>
    <t>74 0 00</t>
  </si>
  <si>
    <t>74 2 00</t>
  </si>
  <si>
    <t>74 200</t>
  </si>
  <si>
    <t>74200</t>
  </si>
  <si>
    <t>77 3 00 00000</t>
  </si>
  <si>
    <t>77 3 00 С1441</t>
  </si>
  <si>
    <t>курсы повышения и учеба</t>
  </si>
  <si>
    <t>передача полномочий району</t>
  </si>
  <si>
    <t>Прочие расходы по Администрации</t>
  </si>
  <si>
    <t>77 2 00 С1401</t>
  </si>
  <si>
    <t>расходы на УХО</t>
  </si>
  <si>
    <t>расходы на публикацию нНПА и бюджета</t>
  </si>
  <si>
    <t>Содержание работника, осуществляющего выполнение переданных полномочий от муниципального района</t>
  </si>
  <si>
    <t>73 1 00 П1490</t>
  </si>
  <si>
    <t>13 2 01 00000</t>
  </si>
  <si>
    <t>13 1 01 00000</t>
  </si>
  <si>
    <t>1,000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</si>
  <si>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</si>
  <si>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2020-2023 годы"</t>
  </si>
  <si>
    <t>14</t>
  </si>
  <si>
    <t>12 2 01 00000</t>
  </si>
  <si>
    <t>11 1 03 С1425</t>
  </si>
  <si>
    <t>05 1 01</t>
  </si>
  <si>
    <t>77 2 00  00000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</si>
  <si>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</si>
  <si>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</si>
  <si>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</si>
  <si>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</si>
  <si>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 годы"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</si>
  <si>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</si>
  <si>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</si>
  <si>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</si>
  <si>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Закупка товаров, работ и услуг для государственных (муниципальных) нужд (софинансирование)</t>
  </si>
  <si>
    <t>11 1 01</t>
  </si>
  <si>
    <t>20,000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</si>
  <si>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</si>
  <si>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</si>
  <si>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</si>
  <si>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</si>
  <si>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</si>
  <si>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</si>
  <si>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</si>
  <si>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</si>
  <si>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</si>
  <si>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</si>
  <si>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</si>
  <si>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</si>
  <si>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</si>
  <si>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06 1 00 1427</t>
  </si>
  <si>
    <t>Муниципальная программа МО "поселок Теткино"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</si>
  <si>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Основное мероприятие "Обеспечение мероприятий по модернизации систем коммунальной инфраструктуры"</t>
  </si>
  <si>
    <t>содержание водопровода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</si>
  <si>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</si>
  <si>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</si>
  <si>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</si>
  <si>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</si>
  <si>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</si>
  <si>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</si>
  <si>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 xml:space="preserve"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</t>
  </si>
  <si>
    <t>переданные кладбища от района</t>
  </si>
  <si>
    <t>свои осещение прочие благоустройства</t>
  </si>
  <si>
    <t>Основное мероприятие "Озеленение"</t>
  </si>
  <si>
    <t>Иные межбюджетные трансферты на осуществление полномочий в области благоустройства</t>
  </si>
  <si>
    <t>***** переданные полномочия</t>
  </si>
  <si>
    <t>17 0 01 С5550</t>
  </si>
  <si>
    <t>17 0 02 С5550</t>
  </si>
  <si>
    <t>переданные от района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</si>
  <si>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</si>
  <si>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01 1</t>
  </si>
  <si>
    <t>01 2 01 13330</t>
  </si>
  <si>
    <t>01 2 01 S3330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</si>
  <si>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</si>
  <si>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</si>
  <si>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</si>
  <si>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</si>
  <si>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</si>
  <si>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</si>
  <si>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</si>
  <si>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</si>
  <si>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</si>
  <si>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</si>
  <si>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</si>
  <si>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2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2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</si>
  <si>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t xml:space="preserve">08 0 00 00000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</si>
  <si>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2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2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</si>
  <si>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</si>
  <si>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</si>
  <si>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</si>
  <si>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</si>
  <si>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</si>
  <si>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</si>
  <si>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Утверждаю:</t>
  </si>
  <si>
    <t xml:space="preserve"> Глава поселка Теткино Глушковского района</t>
  </si>
  <si>
    <t>____________</t>
  </si>
  <si>
    <t>Бершов С.А.</t>
  </si>
  <si>
    <t>"22" июля 2021г.</t>
  </si>
  <si>
    <t>М.п.</t>
  </si>
  <si>
    <t>СВОДНАЯ БЮДЖЕТНАЯ  РОСПИСЬ</t>
  </si>
  <si>
    <t>БЮДЖЕТА МУНИЦИПАЛЬНОГО ОБРАЗОВАНИЯ "ПОСЕЛОК ТЕТКИНО" ГЛУШКОВСКОГО  РАЙОНА  КУРСКОЙ ОБЛАСТИ НА 2021  ГОД И ПЛАНОВЫЙ ПЕРИОД  2022 И 2023 ГОДОВ</t>
  </si>
  <si>
    <t>Финансовый орган</t>
  </si>
  <si>
    <t xml:space="preserve">Администрация поселка Теткино  Глушковского района </t>
  </si>
  <si>
    <t>Основание</t>
  </si>
  <si>
    <t>Решение собрания депутатов поселка Теткино Курской области от 22.07.2021 № 85</t>
  </si>
  <si>
    <t>Единица измерения</t>
  </si>
  <si>
    <t>рубли</t>
  </si>
  <si>
    <t>Раздел 1. Бюджетные ассигнования по расходам бюджета</t>
  </si>
  <si>
    <t>Наименование получателя средств</t>
  </si>
  <si>
    <t xml:space="preserve">Коды по бюджетной классификации </t>
  </si>
  <si>
    <t>тип средств</t>
  </si>
  <si>
    <t>Сумма на год</t>
  </si>
  <si>
    <t>главного распорядителя средств бюджета (ГРБС)</t>
  </si>
  <si>
    <t xml:space="preserve"> раздела, подраздела (КФСР)</t>
  </si>
  <si>
    <t>целевой статьи (КЦСР)</t>
  </si>
  <si>
    <t>вида расходов (КВР)</t>
  </si>
  <si>
    <t>операции сектора государственного управления (КОСГУ)</t>
  </si>
  <si>
    <t>ИТОГО</t>
  </si>
  <si>
    <t>Администрация поселка Теткино Глушковского района Курской области</t>
  </si>
  <si>
    <t>Высшее должностное лицо</t>
  </si>
  <si>
    <t>01.01.00</t>
  </si>
  <si>
    <t>Итого 0102</t>
  </si>
  <si>
    <t>Центральный аппарат</t>
  </si>
  <si>
    <t>тэры</t>
  </si>
  <si>
    <t>бензин</t>
  </si>
  <si>
    <t>Итого 0104</t>
  </si>
  <si>
    <t>подписи</t>
  </si>
  <si>
    <t>сайт</t>
  </si>
  <si>
    <t>медосмотр авто</t>
  </si>
  <si>
    <t xml:space="preserve">аукционы </t>
  </si>
  <si>
    <t xml:space="preserve"> страхование авто</t>
  </si>
  <si>
    <t>76100С1404</t>
  </si>
  <si>
    <t>Итого 0113</t>
  </si>
  <si>
    <t>ВУС</t>
  </si>
  <si>
    <t>78 2 00 51180</t>
  </si>
  <si>
    <t>01.01.01</t>
  </si>
  <si>
    <t>Итого 0203</t>
  </si>
  <si>
    <t>Пожарная безопастность</t>
  </si>
  <si>
    <t xml:space="preserve">Итого </t>
  </si>
  <si>
    <t>1110113390</t>
  </si>
  <si>
    <t>11101S3390</t>
  </si>
  <si>
    <t>Итого 0409</t>
  </si>
  <si>
    <t>Муниципальная программа МО "поселок Теткино" Глушковского района Курской области "Развитие малого и среднего предпринимательства на 2019-2021 годы"</t>
  </si>
  <si>
    <t>Непрограм расходы органов местного самоуправления</t>
  </si>
  <si>
    <t>Итого 0412</t>
  </si>
  <si>
    <t>Разработка схемы водоснабжения</t>
  </si>
  <si>
    <t>07203С1417</t>
  </si>
  <si>
    <t>Итого 0502</t>
  </si>
  <si>
    <t>Гор.среда</t>
  </si>
  <si>
    <t>ГОР.среда местный бюджет</t>
  </si>
  <si>
    <t>Итого 0503</t>
  </si>
  <si>
    <t>Культура ДК</t>
  </si>
  <si>
    <t>Культура ДК кап.рем</t>
  </si>
  <si>
    <t>мат-тех база на световое оборуд</t>
  </si>
  <si>
    <t>заправка карт</t>
  </si>
  <si>
    <t>0 1 01 С1401</t>
  </si>
  <si>
    <t>Итого 0801</t>
  </si>
  <si>
    <t>Библиотеки</t>
  </si>
  <si>
    <t>Кредит</t>
  </si>
  <si>
    <t>Проценты на кредит</t>
  </si>
  <si>
    <t>Раздел 2. Бюджетные ассигнования по источникам финансирования дефицита бюджета</t>
  </si>
  <si>
    <t xml:space="preserve">Наименование </t>
  </si>
  <si>
    <t>Код источника финансирования дефицита местного бюджета по бюджетной классификации</t>
  </si>
  <si>
    <t>И.О. Главы поселка Теткино Глушковского района</t>
  </si>
  <si>
    <t>_____________</t>
  </si>
  <si>
    <t>Г.И.Градинар</t>
  </si>
  <si>
    <t>Начальник отдела администрации</t>
  </si>
  <si>
    <t>поселка Теткино</t>
  </si>
  <si>
    <t>Л.А.Бондарева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</si>
</sst>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000000"/>
    <numFmt numFmtId="165" formatCode="#,##0.000"/>
    <numFmt numFmtId="166" formatCode="#,##0.0"/>
    <numFmt numFmtId="167" formatCode="0000000"/>
    <numFmt numFmtId="168" formatCode="#,##0.000_ ;\-#,##0.000\ "/>
    <numFmt numFmtId="169" formatCode="000"/>
    <numFmt numFmtId="170" formatCode="0000"/>
  </numFmts>
  <fonts count="7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4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Helv"/>
    </font>
    <font>
      <sz val="14"/>
      <color indexed="63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indexed="10"/>
      <name val="Times New Roman"/>
      <family val="1"/>
      <charset val="204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54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Helv"/>
    </font>
    <font>
      <b/>
      <sz val="12"/>
      <color indexed="6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i/>
      <sz val="14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6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rgb="FFCCCCFF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11" fillId="0" borderId="0"/>
    <xf numFmtId="0" fontId="13" fillId="0" borderId="0"/>
    <xf numFmtId="0" fontId="13" fillId="0" borderId="0"/>
    <xf numFmtId="0" fontId="28" fillId="0" borderId="0"/>
    <xf numFmtId="0" fontId="12" fillId="0" borderId="0"/>
    <xf numFmtId="0" fontId="34" fillId="0" borderId="0"/>
    <xf numFmtId="0" fontId="11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11" fillId="0" borderId="0"/>
    <xf numFmtId="0" fontId="44" fillId="0" borderId="0"/>
    <xf numFmtId="0" fontId="46" fillId="0" borderId="0"/>
    <xf numFmtId="0" fontId="48" fillId="0" borderId="0"/>
    <xf numFmtId="0" fontId="12" fillId="0" borderId="0"/>
    <xf numFmtId="0" fontId="13" fillId="0" borderId="0"/>
  </cellStyleXfs>
  <cellXfs count="903">
    <xf numFmtId="0" fontId="0" fillId="0" borderId="0" xfId="0"/>
    <xf numFmtId="0" fontId="4" fillId="0" borderId="0" xfId="2" applyFont="1"/>
    <xf numFmtId="164" fontId="4" fillId="0" borderId="0" xfId="2" applyNumberFormat="1" applyFont="1"/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 applyBorder="1" applyAlignment="1">
      <alignment vertical="center" wrapText="1"/>
    </xf>
    <xf numFmtId="0" fontId="6" fillId="0" borderId="0" xfId="3" applyFont="1" applyFill="1" applyAlignment="1">
      <alignment vertical="top"/>
    </xf>
    <xf numFmtId="164" fontId="6" fillId="0" borderId="0" xfId="3" applyNumberFormat="1" applyFont="1" applyFill="1" applyAlignment="1">
      <alignment vertical="top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0" borderId="0" xfId="2" applyFont="1"/>
    <xf numFmtId="164" fontId="8" fillId="0" borderId="0" xfId="2" applyNumberFormat="1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2" fillId="0" borderId="0" xfId="2" applyFont="1"/>
    <xf numFmtId="164" fontId="12" fillId="0" borderId="0" xfId="2" applyNumberFormat="1" applyFont="1"/>
    <xf numFmtId="49" fontId="6" fillId="3" borderId="1" xfId="5" applyNumberFormat="1" applyFont="1" applyFill="1" applyBorder="1" applyAlignment="1">
      <alignment horizontal="center" vertical="center"/>
    </xf>
    <xf numFmtId="0" fontId="6" fillId="3" borderId="1" xfId="5" applyFont="1" applyFill="1" applyBorder="1" applyAlignment="1">
      <alignment vertical="center" wrapText="1"/>
    </xf>
    <xf numFmtId="165" fontId="6" fillId="3" borderId="1" xfId="6" applyNumberFormat="1" applyFont="1" applyFill="1" applyBorder="1" applyAlignment="1">
      <alignment vertical="center"/>
    </xf>
    <xf numFmtId="49" fontId="6" fillId="4" borderId="1" xfId="5" applyNumberFormat="1" applyFont="1" applyFill="1" applyBorder="1" applyAlignment="1">
      <alignment horizontal="center" vertical="center"/>
    </xf>
    <xf numFmtId="0" fontId="6" fillId="4" borderId="1" xfId="5" applyFont="1" applyFill="1" applyBorder="1" applyAlignment="1">
      <alignment vertical="center" wrapText="1"/>
    </xf>
    <xf numFmtId="49" fontId="6" fillId="0" borderId="1" xfId="5" applyNumberFormat="1" applyFont="1" applyBorder="1" applyAlignment="1">
      <alignment horizontal="center" vertical="center"/>
    </xf>
    <xf numFmtId="0" fontId="6" fillId="0" borderId="1" xfId="5" applyFont="1" applyBorder="1" applyAlignment="1">
      <alignment vertical="center" wrapText="1"/>
    </xf>
    <xf numFmtId="165" fontId="6" fillId="0" borderId="1" xfId="6" applyNumberFormat="1" applyFont="1" applyFill="1" applyBorder="1" applyAlignment="1">
      <alignment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166" fontId="6" fillId="0" borderId="0" xfId="2" applyNumberFormat="1" applyFont="1"/>
    <xf numFmtId="49" fontId="6" fillId="2" borderId="0" xfId="0" applyNumberFormat="1" applyFont="1" applyFill="1" applyBorder="1" applyAlignment="1">
      <alignment vertical="center" wrapText="1"/>
    </xf>
    <xf numFmtId="0" fontId="14" fillId="2" borderId="0" xfId="0" applyFont="1" applyFill="1"/>
    <xf numFmtId="0" fontId="14" fillId="0" borderId="0" xfId="0" applyFont="1" applyFill="1"/>
    <xf numFmtId="0" fontId="15" fillId="0" borderId="0" xfId="3" applyFont="1" applyFill="1" applyAlignment="1">
      <alignment vertical="top"/>
    </xf>
    <xf numFmtId="164" fontId="15" fillId="0" borderId="0" xfId="3" applyNumberFormat="1" applyFont="1" applyFill="1" applyAlignment="1">
      <alignment vertical="top"/>
    </xf>
    <xf numFmtId="165" fontId="2" fillId="2" borderId="0" xfId="2" applyNumberFormat="1" applyFill="1"/>
    <xf numFmtId="0" fontId="2" fillId="2" borderId="0" xfId="2" applyFill="1"/>
    <xf numFmtId="0" fontId="8" fillId="2" borderId="0" xfId="2" applyFont="1" applyFill="1" applyAlignment="1">
      <alignment horizontal="center" vertical="center"/>
    </xf>
    <xf numFmtId="0" fontId="16" fillId="2" borderId="0" xfId="2" applyFont="1" applyFill="1" applyAlignment="1">
      <alignment horizontal="center" vertical="center"/>
    </xf>
    <xf numFmtId="0" fontId="8" fillId="2" borderId="0" xfId="2" applyFont="1" applyFill="1" applyAlignment="1"/>
    <xf numFmtId="165" fontId="8" fillId="2" borderId="0" xfId="2" applyNumberFormat="1" applyFont="1" applyFill="1"/>
    <xf numFmtId="165" fontId="17" fillId="2" borderId="0" xfId="2" applyNumberFormat="1" applyFont="1" applyFill="1"/>
    <xf numFmtId="0" fontId="18" fillId="2" borderId="0" xfId="2" applyFont="1" applyFill="1" applyAlignment="1">
      <alignment horizontal="center" vertical="center"/>
    </xf>
    <xf numFmtId="0" fontId="19" fillId="2" borderId="0" xfId="2" applyFont="1" applyFill="1" applyAlignment="1">
      <alignment horizontal="center" vertical="center" wrapText="1"/>
    </xf>
    <xf numFmtId="0" fontId="20" fillId="2" borderId="0" xfId="2" applyFont="1" applyFill="1" applyAlignment="1">
      <alignment wrapText="1"/>
    </xf>
    <xf numFmtId="165" fontId="21" fillId="2" borderId="0" xfId="2" applyNumberFormat="1" applyFont="1" applyFill="1"/>
    <xf numFmtId="165" fontId="18" fillId="2" borderId="0" xfId="2" applyNumberFormat="1" applyFont="1" applyFill="1"/>
    <xf numFmtId="0" fontId="18" fillId="2" borderId="0" xfId="2" applyFont="1" applyFill="1"/>
    <xf numFmtId="0" fontId="19" fillId="2" borderId="0" xfId="2" applyFont="1" applyFill="1" applyAlignment="1">
      <alignment horizontal="center" vertical="center"/>
    </xf>
    <xf numFmtId="0" fontId="20" fillId="2" borderId="0" xfId="2" applyFont="1" applyFill="1" applyAlignment="1">
      <alignment vertical="center"/>
    </xf>
    <xf numFmtId="0" fontId="22" fillId="2" borderId="0" xfId="2" applyFont="1" applyFill="1" applyAlignment="1">
      <alignment horizontal="center" vertical="center"/>
    </xf>
    <xf numFmtId="0" fontId="23" fillId="2" borderId="0" xfId="2" applyFont="1" applyFill="1"/>
    <xf numFmtId="165" fontId="2" fillId="2" borderId="0" xfId="2" applyNumberFormat="1" applyFont="1" applyFill="1"/>
    <xf numFmtId="0" fontId="24" fillId="2" borderId="2" xfId="2" applyFont="1" applyFill="1" applyBorder="1" applyAlignment="1">
      <alignment horizontal="center" vertical="center" wrapText="1"/>
    </xf>
    <xf numFmtId="0" fontId="24" fillId="2" borderId="2" xfId="2" applyFont="1" applyFill="1" applyBorder="1" applyAlignment="1">
      <alignment horizontal="center" vertical="center"/>
    </xf>
    <xf numFmtId="165" fontId="8" fillId="2" borderId="1" xfId="2" applyNumberFormat="1" applyFont="1" applyFill="1" applyBorder="1" applyAlignment="1">
      <alignment horizontal="center" vertical="center" wrapText="1"/>
    </xf>
    <xf numFmtId="0" fontId="25" fillId="2" borderId="0" xfId="2" applyFont="1" applyFill="1" applyAlignment="1">
      <alignment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0" xfId="0" applyFont="1" applyAlignment="1">
      <alignment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29" fillId="0" borderId="5" xfId="7" applyNumberFormat="1" applyFont="1" applyFill="1" applyBorder="1" applyAlignment="1">
      <alignment horizontal="justify" vertical="center" wrapText="1" readingOrder="1"/>
    </xf>
    <xf numFmtId="0" fontId="29" fillId="0" borderId="6" xfId="7" applyNumberFormat="1" applyFont="1" applyFill="1" applyBorder="1" applyAlignment="1">
      <alignment horizontal="center" vertical="center" wrapText="1" readingOrder="1"/>
    </xf>
    <xf numFmtId="49" fontId="26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top" wrapText="1"/>
    </xf>
    <xf numFmtId="0" fontId="8" fillId="2" borderId="0" xfId="2" applyFont="1" applyFill="1" applyAlignment="1">
      <alignment vertical="center" wrapText="1"/>
    </xf>
    <xf numFmtId="0" fontId="16" fillId="2" borderId="1" xfId="0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2" fillId="2" borderId="0" xfId="2" applyFill="1" applyAlignment="1">
      <alignment vertical="center"/>
    </xf>
    <xf numFmtId="0" fontId="30" fillId="0" borderId="5" xfId="7" applyNumberFormat="1" applyFont="1" applyFill="1" applyBorder="1" applyAlignment="1">
      <alignment horizontal="justify" vertical="center" wrapText="1" readingOrder="1"/>
    </xf>
    <xf numFmtId="0" fontId="26" fillId="2" borderId="1" xfId="0" applyFont="1" applyFill="1" applyBorder="1" applyAlignment="1">
      <alignment horizontal="justify" vertical="center" wrapText="1"/>
    </xf>
    <xf numFmtId="0" fontId="30" fillId="0" borderId="6" xfId="7" applyNumberFormat="1" applyFont="1" applyFill="1" applyBorder="1" applyAlignment="1">
      <alignment horizontal="center" vertical="center" wrapText="1" readingOrder="1"/>
    </xf>
    <xf numFmtId="0" fontId="29" fillId="0" borderId="7" xfId="7" applyNumberFormat="1" applyFont="1" applyFill="1" applyBorder="1" applyAlignment="1">
      <alignment horizontal="justify" vertical="center" wrapText="1" readingOrder="1"/>
    </xf>
    <xf numFmtId="0" fontId="29" fillId="0" borderId="0" xfId="0" applyFont="1"/>
    <xf numFmtId="0" fontId="29" fillId="0" borderId="6" xfId="7" applyNumberFormat="1" applyFont="1" applyFill="1" applyBorder="1" applyAlignment="1">
      <alignment horizontal="center" wrapText="1" readingOrder="1"/>
    </xf>
    <xf numFmtId="0" fontId="29" fillId="0" borderId="5" xfId="7" applyNumberFormat="1" applyFont="1" applyFill="1" applyBorder="1" applyAlignment="1">
      <alignment horizontal="left" wrapText="1" readingOrder="1"/>
    </xf>
    <xf numFmtId="0" fontId="31" fillId="2" borderId="0" xfId="2" applyFont="1" applyFill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>
      <alignment horizontal="center" vertical="center" wrapText="1" readingOrder="1"/>
    </xf>
    <xf numFmtId="0" fontId="30" fillId="0" borderId="1" xfId="7" applyNumberFormat="1" applyFont="1" applyFill="1" applyBorder="1" applyAlignment="1">
      <alignment horizontal="center" vertical="center" wrapText="1" readingOrder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9" fillId="0" borderId="9" xfId="7" applyNumberFormat="1" applyFont="1" applyFill="1" applyBorder="1" applyAlignment="1">
      <alignment horizontal="justify" vertical="center" wrapText="1" readingOrder="1"/>
    </xf>
    <xf numFmtId="0" fontId="16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justify" vertical="center"/>
    </xf>
    <xf numFmtId="165" fontId="16" fillId="5" borderId="1" xfId="0" applyNumberFormat="1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justify" vertical="center" wrapText="1"/>
    </xf>
    <xf numFmtId="165" fontId="26" fillId="5" borderId="1" xfId="0" applyNumberFormat="1" applyFont="1" applyFill="1" applyBorder="1" applyAlignment="1">
      <alignment horizontal="center" vertical="center"/>
    </xf>
    <xf numFmtId="0" fontId="32" fillId="2" borderId="0" xfId="2" applyFont="1" applyFill="1"/>
    <xf numFmtId="0" fontId="19" fillId="2" borderId="1" xfId="0" applyFont="1" applyFill="1" applyBorder="1" applyAlignment="1">
      <alignment horizontal="left" vertical="center" wrapText="1"/>
    </xf>
    <xf numFmtId="0" fontId="29" fillId="0" borderId="6" xfId="7" applyNumberFormat="1" applyFont="1" applyFill="1" applyBorder="1" applyAlignment="1">
      <alignment horizontal="justify" vertical="center" wrapText="1" readingOrder="1"/>
    </xf>
    <xf numFmtId="0" fontId="24" fillId="2" borderId="0" xfId="2" applyFont="1" applyFill="1" applyAlignment="1">
      <alignment horizontal="center" vertical="center"/>
    </xf>
    <xf numFmtId="0" fontId="26" fillId="2" borderId="0" xfId="2" applyFont="1" applyFill="1"/>
    <xf numFmtId="165" fontId="24" fillId="2" borderId="0" xfId="2" applyNumberFormat="1" applyFont="1" applyFill="1"/>
    <xf numFmtId="0" fontId="6" fillId="2" borderId="0" xfId="2" applyFont="1" applyFill="1"/>
    <xf numFmtId="165" fontId="15" fillId="2" borderId="0" xfId="3" applyNumberFormat="1" applyFont="1" applyFill="1" applyAlignment="1">
      <alignment vertical="top"/>
    </xf>
    <xf numFmtId="0" fontId="15" fillId="2" borderId="0" xfId="3" applyFont="1" applyFill="1" applyAlignment="1">
      <alignment vertical="top"/>
    </xf>
    <xf numFmtId="0" fontId="22" fillId="2" borderId="0" xfId="2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6" fontId="6" fillId="2" borderId="10" xfId="0" applyNumberFormat="1" applyFont="1" applyFill="1" applyBorder="1" applyAlignment="1">
      <alignment vertical="center"/>
    </xf>
    <xf numFmtId="0" fontId="14" fillId="2" borderId="0" xfId="8" applyFont="1" applyFill="1"/>
    <xf numFmtId="0" fontId="19" fillId="6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right" vertical="center" wrapText="1"/>
    </xf>
    <xf numFmtId="0" fontId="19" fillId="6" borderId="13" xfId="0" applyFont="1" applyFill="1" applyBorder="1" applyAlignment="1">
      <alignment horizontal="center" vertical="center" wrapText="1"/>
    </xf>
    <xf numFmtId="49" fontId="19" fillId="6" borderId="13" xfId="0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9" fillId="6" borderId="1" xfId="0" applyFont="1" applyFill="1" applyBorder="1" applyAlignment="1">
      <alignment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49" fontId="19" fillId="7" borderId="3" xfId="0" applyNumberFormat="1" applyFont="1" applyFill="1" applyBorder="1" applyAlignment="1">
      <alignment horizontal="center" vertical="center" wrapText="1"/>
    </xf>
    <xf numFmtId="49" fontId="19" fillId="7" borderId="12" xfId="0" applyNumberFormat="1" applyFont="1" applyFill="1" applyBorder="1" applyAlignment="1">
      <alignment horizontal="center" vertical="center" wrapText="1"/>
    </xf>
    <xf numFmtId="49" fontId="19" fillId="7" borderId="13" xfId="0" applyNumberFormat="1" applyFont="1" applyFill="1" applyBorder="1" applyAlignment="1">
      <alignment horizontal="center" vertical="center" wrapText="1"/>
    </xf>
    <xf numFmtId="49" fontId="19" fillId="7" borderId="4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right" vertical="center" wrapText="1"/>
    </xf>
    <xf numFmtId="0" fontId="24" fillId="8" borderId="0" xfId="0" applyFont="1" applyFill="1" applyAlignment="1">
      <alignment vertical="center" wrapText="1"/>
    </xf>
    <xf numFmtId="0" fontId="19" fillId="9" borderId="1" xfId="0" applyFont="1" applyFill="1" applyBorder="1" applyAlignment="1">
      <alignment horizontal="left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3" xfId="0" applyNumberFormat="1" applyFont="1" applyFill="1" applyBorder="1" applyAlignment="1">
      <alignment horizontal="center" vertical="center" wrapText="1"/>
    </xf>
    <xf numFmtId="49" fontId="19" fillId="9" borderId="12" xfId="0" applyNumberFormat="1" applyFont="1" applyFill="1" applyBorder="1" applyAlignment="1">
      <alignment horizontal="center" vertical="center" wrapText="1"/>
    </xf>
    <xf numFmtId="49" fontId="19" fillId="9" borderId="13" xfId="0" applyNumberFormat="1" applyFont="1" applyFill="1" applyBorder="1" applyAlignment="1">
      <alignment horizontal="center" vertical="center" wrapText="1"/>
    </xf>
    <xf numFmtId="49" fontId="19" fillId="9" borderId="4" xfId="0" applyNumberFormat="1" applyFont="1" applyFill="1" applyBorder="1" applyAlignment="1">
      <alignment horizontal="center" vertical="center" wrapText="1"/>
    </xf>
    <xf numFmtId="165" fontId="16" fillId="10" borderId="1" xfId="9" applyNumberFormat="1" applyFont="1" applyFill="1" applyBorder="1" applyAlignment="1">
      <alignment vertical="center" wrapText="1"/>
    </xf>
    <xf numFmtId="0" fontId="19" fillId="10" borderId="0" xfId="0" applyFont="1" applyFill="1" applyAlignment="1">
      <alignment vertical="center" wrapText="1"/>
    </xf>
    <xf numFmtId="2" fontId="19" fillId="2" borderId="3" xfId="9" applyNumberFormat="1" applyFont="1" applyFill="1" applyBorder="1" applyAlignment="1">
      <alignment horizontal="left" vertical="center" wrapText="1"/>
    </xf>
    <xf numFmtId="49" fontId="19" fillId="2" borderId="1" xfId="9" applyNumberFormat="1" applyFont="1" applyFill="1" applyBorder="1" applyAlignment="1">
      <alignment horizontal="center" vertical="center" wrapText="1"/>
    </xf>
    <xf numFmtId="49" fontId="16" fillId="2" borderId="1" xfId="9" applyNumberFormat="1" applyFont="1" applyFill="1" applyBorder="1" applyAlignment="1">
      <alignment horizontal="center" vertical="center" wrapText="1"/>
    </xf>
    <xf numFmtId="49" fontId="16" fillId="2" borderId="3" xfId="9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right" vertical="center" wrapText="1"/>
    </xf>
    <xf numFmtId="49" fontId="19" fillId="2" borderId="4" xfId="0" applyNumberFormat="1" applyFont="1" applyFill="1" applyBorder="1" applyAlignment="1">
      <alignment vertical="center" wrapText="1"/>
    </xf>
    <xf numFmtId="49" fontId="16" fillId="2" borderId="4" xfId="9" applyNumberFormat="1" applyFont="1" applyFill="1" applyBorder="1" applyAlignment="1">
      <alignment horizontal="center" vertical="center" wrapText="1"/>
    </xf>
    <xf numFmtId="165" fontId="26" fillId="2" borderId="1" xfId="9" applyNumberFormat="1" applyFont="1" applyFill="1" applyBorder="1" applyAlignment="1">
      <alignment vertical="center" wrapText="1"/>
    </xf>
    <xf numFmtId="0" fontId="26" fillId="2" borderId="0" xfId="9" applyFont="1" applyFill="1" applyAlignment="1">
      <alignment vertical="center" wrapText="1"/>
    </xf>
    <xf numFmtId="2" fontId="24" fillId="2" borderId="3" xfId="9" applyNumberFormat="1" applyFont="1" applyFill="1" applyBorder="1" applyAlignment="1">
      <alignment horizontal="left" vertical="center" wrapText="1"/>
    </xf>
    <xf numFmtId="49" fontId="24" fillId="2" borderId="1" xfId="9" applyNumberFormat="1" applyFont="1" applyFill="1" applyBorder="1" applyAlignment="1">
      <alignment horizontal="center" vertical="center" wrapText="1"/>
    </xf>
    <xf numFmtId="49" fontId="26" fillId="2" borderId="1" xfId="9" applyNumberFormat="1" applyFont="1" applyFill="1" applyBorder="1" applyAlignment="1">
      <alignment horizontal="center" vertical="center" wrapText="1"/>
    </xf>
    <xf numFmtId="49" fontId="26" fillId="2" borderId="3" xfId="9" applyNumberFormat="1" applyFont="1" applyFill="1" applyBorder="1" applyAlignment="1">
      <alignment horizontal="center" vertical="center" wrapText="1"/>
    </xf>
    <xf numFmtId="49" fontId="24" fillId="2" borderId="14" xfId="0" applyNumberFormat="1" applyFont="1" applyFill="1" applyBorder="1" applyAlignment="1">
      <alignment horizontal="right" vertical="center" wrapText="1"/>
    </xf>
    <xf numFmtId="49" fontId="24" fillId="2" borderId="15" xfId="0" applyNumberFormat="1" applyFont="1" applyFill="1" applyBorder="1" applyAlignment="1">
      <alignment vertical="center" wrapText="1"/>
    </xf>
    <xf numFmtId="49" fontId="26" fillId="2" borderId="4" xfId="9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right" vertical="center" wrapText="1"/>
    </xf>
    <xf numFmtId="0" fontId="26" fillId="10" borderId="0" xfId="9" applyFont="1" applyFill="1" applyAlignment="1">
      <alignment vertical="center" wrapText="1"/>
    </xf>
    <xf numFmtId="49" fontId="19" fillId="2" borderId="14" xfId="0" applyNumberFormat="1" applyFont="1" applyFill="1" applyBorder="1" applyAlignment="1">
      <alignment horizontal="right" vertical="center" wrapText="1"/>
    </xf>
    <xf numFmtId="49" fontId="19" fillId="2" borderId="15" xfId="0" applyNumberFormat="1" applyFont="1" applyFill="1" applyBorder="1" applyAlignment="1">
      <alignment vertical="center" wrapText="1"/>
    </xf>
    <xf numFmtId="165" fontId="16" fillId="2" borderId="1" xfId="9" applyNumberFormat="1" applyFont="1" applyFill="1" applyBorder="1" applyAlignment="1">
      <alignment vertical="center" wrapText="1"/>
    </xf>
    <xf numFmtId="0" fontId="24" fillId="2" borderId="17" xfId="0" applyFont="1" applyFill="1" applyBorder="1" applyAlignment="1">
      <alignment horizontal="left" vertical="center" wrapText="1"/>
    </xf>
    <xf numFmtId="0" fontId="16" fillId="2" borderId="0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19" fillId="2" borderId="4" xfId="0" applyNumberFormat="1" applyFont="1" applyFill="1" applyBorder="1" applyAlignment="1">
      <alignment horizontal="left" vertical="center" wrapText="1"/>
    </xf>
    <xf numFmtId="49" fontId="19" fillId="2" borderId="4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right" vertical="center" wrapText="1"/>
    </xf>
    <xf numFmtId="2" fontId="26" fillId="2" borderId="3" xfId="9" applyNumberFormat="1" applyFont="1" applyFill="1" applyBorder="1" applyAlignment="1">
      <alignment horizontal="left" vertical="center" wrapText="1"/>
    </xf>
    <xf numFmtId="49" fontId="26" fillId="2" borderId="14" xfId="0" applyNumberFormat="1" applyFont="1" applyFill="1" applyBorder="1" applyAlignment="1">
      <alignment horizontal="right" vertical="center" wrapText="1"/>
    </xf>
    <xf numFmtId="49" fontId="26" fillId="2" borderId="15" xfId="0" applyNumberFormat="1" applyFont="1" applyFill="1" applyBorder="1" applyAlignment="1">
      <alignment vertical="center" wrapText="1"/>
    </xf>
    <xf numFmtId="165" fontId="24" fillId="2" borderId="1" xfId="0" applyNumberFormat="1" applyFont="1" applyFill="1" applyBorder="1" applyAlignment="1">
      <alignment vertical="center" wrapText="1"/>
    </xf>
    <xf numFmtId="0" fontId="19" fillId="9" borderId="3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right" vertical="center" wrapText="1"/>
    </xf>
    <xf numFmtId="49" fontId="19" fillId="6" borderId="13" xfId="0" applyNumberFormat="1" applyFont="1" applyFill="1" applyBorder="1" applyAlignment="1">
      <alignment horizontal="left" vertical="center" wrapText="1"/>
    </xf>
    <xf numFmtId="49" fontId="19" fillId="6" borderId="20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right" vertical="center" wrapText="1"/>
    </xf>
    <xf numFmtId="49" fontId="24" fillId="2" borderId="4" xfId="0" applyNumberFormat="1" applyFont="1" applyFill="1" applyBorder="1" applyAlignment="1">
      <alignment vertical="center" wrapText="1"/>
    </xf>
    <xf numFmtId="0" fontId="24" fillId="6" borderId="2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6" fillId="10" borderId="0" xfId="8" applyFont="1" applyFill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right" vertical="center" wrapText="1"/>
    </xf>
    <xf numFmtId="49" fontId="24" fillId="6" borderId="13" xfId="0" applyNumberFormat="1" applyFont="1" applyFill="1" applyBorder="1" applyAlignment="1">
      <alignment horizontal="left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5" fontId="24" fillId="6" borderId="1" xfId="0" applyNumberFormat="1" applyFont="1" applyFill="1" applyBorder="1" applyAlignment="1">
      <alignment horizontal="right" vertical="center" wrapText="1"/>
    </xf>
    <xf numFmtId="0" fontId="26" fillId="2" borderId="0" xfId="8" applyFont="1" applyFill="1" applyAlignment="1">
      <alignment vertical="center" wrapText="1"/>
    </xf>
    <xf numFmtId="49" fontId="24" fillId="2" borderId="13" xfId="0" applyNumberFormat="1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righ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left" vertical="center" wrapText="1"/>
    </xf>
    <xf numFmtId="165" fontId="24" fillId="2" borderId="1" xfId="0" applyNumberFormat="1" applyFont="1" applyFill="1" applyBorder="1" applyAlignment="1">
      <alignment horizontal="right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26" fillId="10" borderId="0" xfId="8" applyFont="1" applyFill="1" applyAlignment="1">
      <alignment vertical="center" wrapText="1"/>
    </xf>
    <xf numFmtId="49" fontId="19" fillId="6" borderId="4" xfId="0" applyNumberFormat="1" applyFont="1" applyFill="1" applyBorder="1" applyAlignment="1">
      <alignment horizontal="left" vertical="center" wrapText="1"/>
    </xf>
    <xf numFmtId="0" fontId="16" fillId="2" borderId="0" xfId="8" applyFont="1" applyFill="1" applyAlignment="1">
      <alignment vertical="center" wrapText="1"/>
    </xf>
    <xf numFmtId="49" fontId="24" fillId="2" borderId="16" xfId="0" applyNumberFormat="1" applyFont="1" applyFill="1" applyBorder="1" applyAlignment="1">
      <alignment horizontal="right" vertical="center" wrapText="1"/>
    </xf>
    <xf numFmtId="49" fontId="24" fillId="6" borderId="22" xfId="0" applyNumberFormat="1" applyFont="1" applyFill="1" applyBorder="1" applyAlignment="1">
      <alignment horizontal="left" vertical="center" wrapText="1"/>
    </xf>
    <xf numFmtId="165" fontId="26" fillId="2" borderId="1" xfId="8" applyNumberFormat="1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49" fontId="16" fillId="2" borderId="4" xfId="8" applyNumberFormat="1" applyFont="1" applyFill="1" applyBorder="1" applyAlignment="1">
      <alignment horizontal="center" vertical="center" wrapText="1"/>
    </xf>
    <xf numFmtId="165" fontId="24" fillId="2" borderId="8" xfId="0" applyNumberFormat="1" applyFont="1" applyFill="1" applyBorder="1" applyAlignment="1">
      <alignment horizontal="right" vertical="center" wrapText="1"/>
    </xf>
    <xf numFmtId="0" fontId="19" fillId="2" borderId="12" xfId="0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horizontal="left" vertical="center" wrapText="1"/>
    </xf>
    <xf numFmtId="165" fontId="19" fillId="2" borderId="8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justify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3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right" vertical="center" wrapText="1"/>
    </xf>
    <xf numFmtId="49" fontId="19" fillId="6" borderId="15" xfId="0" applyNumberFormat="1" applyFont="1" applyFill="1" applyBorder="1" applyAlignment="1">
      <alignment horizontal="left" vertical="center" wrapText="1"/>
    </xf>
    <xf numFmtId="49" fontId="19" fillId="6" borderId="24" xfId="0" applyNumberFormat="1" applyFont="1" applyFill="1" applyBorder="1" applyAlignment="1">
      <alignment horizontal="center" vertical="center" wrapText="1"/>
    </xf>
    <xf numFmtId="165" fontId="19" fillId="6" borderId="8" xfId="0" applyNumberFormat="1" applyFont="1" applyFill="1" applyBorder="1" applyAlignment="1">
      <alignment horizontal="right" vertical="center" wrapText="1"/>
    </xf>
    <xf numFmtId="49" fontId="24" fillId="2" borderId="19" xfId="0" applyNumberFormat="1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right" vertical="center" wrapText="1"/>
    </xf>
    <xf numFmtId="49" fontId="24" fillId="6" borderId="15" xfId="0" applyNumberFormat="1" applyFont="1" applyFill="1" applyBorder="1" applyAlignment="1">
      <alignment horizontal="left" vertical="center" wrapText="1"/>
    </xf>
    <xf numFmtId="49" fontId="24" fillId="2" borderId="20" xfId="0" applyNumberFormat="1" applyFont="1" applyFill="1" applyBorder="1" applyAlignment="1">
      <alignment horizontal="center" vertical="center" wrapText="1"/>
    </xf>
    <xf numFmtId="49" fontId="24" fillId="2" borderId="21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49" fontId="24" fillId="2" borderId="25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left" vertical="center" wrapText="1"/>
    </xf>
    <xf numFmtId="165" fontId="24" fillId="2" borderId="2" xfId="0" applyNumberFormat="1" applyFont="1" applyFill="1" applyBorder="1" applyAlignment="1">
      <alignment horizontal="right" vertical="center" wrapText="1"/>
    </xf>
    <xf numFmtId="0" fontId="16" fillId="2" borderId="3" xfId="0" applyFont="1" applyFill="1" applyBorder="1" applyAlignment="1">
      <alignment vertical="center" wrapText="1"/>
    </xf>
    <xf numFmtId="49" fontId="19" fillId="6" borderId="26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right" vertical="center" wrapText="1"/>
    </xf>
    <xf numFmtId="49" fontId="19" fillId="6" borderId="27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right" vertical="center" wrapText="1"/>
    </xf>
    <xf numFmtId="49" fontId="24" fillId="6" borderId="4" xfId="0" applyNumberFormat="1" applyFont="1" applyFill="1" applyBorder="1" applyAlignment="1">
      <alignment horizontal="left" vertical="center" wrapText="1"/>
    </xf>
    <xf numFmtId="49" fontId="24" fillId="6" borderId="28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24" fillId="2" borderId="19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center" wrapText="1"/>
    </xf>
    <xf numFmtId="49" fontId="16" fillId="8" borderId="0" xfId="8" applyNumberFormat="1" applyFont="1" applyFill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3" xfId="0" applyNumberFormat="1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49" fontId="16" fillId="7" borderId="4" xfId="0" applyNumberFormat="1" applyFont="1" applyFill="1" applyBorder="1" applyAlignment="1">
      <alignment horizontal="center" vertical="center" wrapText="1"/>
    </xf>
    <xf numFmtId="0" fontId="26" fillId="8" borderId="0" xfId="8" applyFont="1" applyFill="1" applyAlignment="1">
      <alignment vertical="center" wrapText="1"/>
    </xf>
    <xf numFmtId="0" fontId="16" fillId="9" borderId="1" xfId="0" applyFont="1" applyFill="1" applyBorder="1" applyAlignment="1">
      <alignment vertical="center" wrapText="1"/>
    </xf>
    <xf numFmtId="49" fontId="16" fillId="9" borderId="1" xfId="0" applyNumberFormat="1" applyFont="1" applyFill="1" applyBorder="1" applyAlignment="1">
      <alignment horizontal="center" vertical="center" wrapText="1"/>
    </xf>
    <xf numFmtId="0" fontId="19" fillId="9" borderId="16" xfId="0" applyFont="1" applyFill="1" applyBorder="1" applyAlignment="1">
      <alignment horizontal="center" vertical="center" wrapText="1"/>
    </xf>
    <xf numFmtId="0" fontId="19" fillId="9" borderId="22" xfId="0" applyFont="1" applyFill="1" applyBorder="1" applyAlignment="1">
      <alignment horizontal="center" vertical="center" wrapText="1"/>
    </xf>
    <xf numFmtId="49" fontId="16" fillId="8" borderId="1" xfId="8" applyNumberFormat="1" applyFont="1" applyFill="1" applyBorder="1" applyAlignment="1">
      <alignment horizontal="center" vertical="center" wrapText="1"/>
    </xf>
    <xf numFmtId="49" fontId="19" fillId="7" borderId="1" xfId="3" applyNumberFormat="1" applyFont="1" applyFill="1" applyBorder="1" applyAlignment="1">
      <alignment horizontal="center" vertical="center" wrapText="1"/>
    </xf>
    <xf numFmtId="165" fontId="16" fillId="7" borderId="1" xfId="3" applyNumberFormat="1" applyFont="1" applyFill="1" applyBorder="1" applyAlignment="1">
      <alignment vertical="center" wrapText="1"/>
    </xf>
    <xf numFmtId="0" fontId="26" fillId="8" borderId="0" xfId="8" applyFont="1" applyFill="1" applyAlignment="1">
      <alignment horizontal="center" vertical="center" wrapText="1"/>
    </xf>
    <xf numFmtId="0" fontId="19" fillId="10" borderId="0" xfId="0" applyFont="1" applyFill="1" applyAlignment="1">
      <alignment wrapText="1"/>
    </xf>
    <xf numFmtId="49" fontId="16" fillId="10" borderId="1" xfId="8" applyNumberFormat="1" applyFont="1" applyFill="1" applyBorder="1" applyAlignment="1">
      <alignment horizontal="center" vertical="center" wrapText="1"/>
    </xf>
    <xf numFmtId="49" fontId="19" fillId="9" borderId="1" xfId="3" applyNumberFormat="1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165" fontId="16" fillId="9" borderId="1" xfId="3" applyNumberFormat="1" applyFont="1" applyFill="1" applyBorder="1" applyAlignment="1">
      <alignment vertical="center" wrapText="1"/>
    </xf>
    <xf numFmtId="165" fontId="19" fillId="10" borderId="1" xfId="0" applyNumberFormat="1" applyFont="1" applyFill="1" applyBorder="1" applyAlignment="1">
      <alignment horizontal="right" vertical="center" wrapText="1"/>
    </xf>
    <xf numFmtId="0" fontId="16" fillId="10" borderId="0" xfId="8" applyFont="1" applyFill="1" applyAlignment="1">
      <alignment horizontal="center" vertical="center" wrapText="1"/>
    </xf>
    <xf numFmtId="49" fontId="19" fillId="6" borderId="1" xfId="3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16" fillId="2" borderId="0" xfId="8" applyFont="1" applyFill="1" applyAlignment="1">
      <alignment horizontal="center" vertical="center" wrapText="1"/>
    </xf>
    <xf numFmtId="0" fontId="16" fillId="11" borderId="1" xfId="0" applyFont="1" applyFill="1" applyBorder="1" applyAlignment="1">
      <alignment vertical="top" wrapText="1"/>
    </xf>
    <xf numFmtId="0" fontId="24" fillId="11" borderId="0" xfId="0" applyFont="1" applyFill="1" applyAlignment="1">
      <alignment horizontal="justify"/>
    </xf>
    <xf numFmtId="49" fontId="19" fillId="9" borderId="3" xfId="0" applyNumberFormat="1" applyFont="1" applyFill="1" applyBorder="1" applyAlignment="1">
      <alignment horizontal="right" vertical="center" wrapText="1"/>
    </xf>
    <xf numFmtId="49" fontId="19" fillId="9" borderId="4" xfId="0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vertical="top" wrapText="1"/>
    </xf>
    <xf numFmtId="49" fontId="24" fillId="6" borderId="1" xfId="3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wrapText="1"/>
    </xf>
    <xf numFmtId="49" fontId="24" fillId="2" borderId="1" xfId="3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justify"/>
    </xf>
    <xf numFmtId="0" fontId="16" fillId="9" borderId="1" xfId="0" applyFont="1" applyFill="1" applyBorder="1" applyAlignment="1">
      <alignment horizontal="left" vertical="center" wrapText="1"/>
    </xf>
    <xf numFmtId="49" fontId="19" fillId="10" borderId="4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26" fillId="6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vertical="top" wrapText="1"/>
    </xf>
    <xf numFmtId="49" fontId="24" fillId="1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 wrapText="1"/>
    </xf>
    <xf numFmtId="167" fontId="26" fillId="2" borderId="1" xfId="10" applyNumberFormat="1" applyFont="1" applyFill="1" applyBorder="1" applyAlignment="1" applyProtection="1">
      <alignment horizontal="left" wrapText="1"/>
      <protection hidden="1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49" fontId="16" fillId="2" borderId="1" xfId="8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vertical="center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top"/>
    </xf>
    <xf numFmtId="0" fontId="24" fillId="6" borderId="4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wrapText="1"/>
    </xf>
    <xf numFmtId="0" fontId="19" fillId="2" borderId="1" xfId="0" applyFont="1" applyFill="1" applyBorder="1" applyAlignment="1">
      <alignment horizontal="justify" vertical="top"/>
    </xf>
    <xf numFmtId="0" fontId="38" fillId="2" borderId="0" xfId="0" applyFont="1" applyFill="1" applyAlignment="1">
      <alignment horizontal="left" wrapText="1"/>
    </xf>
    <xf numFmtId="0" fontId="39" fillId="2" borderId="1" xfId="0" applyFont="1" applyFill="1" applyBorder="1" applyAlignment="1">
      <alignment wrapText="1"/>
    </xf>
    <xf numFmtId="49" fontId="24" fillId="8" borderId="1" xfId="0" applyNumberFormat="1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right" vertical="center" wrapText="1"/>
    </xf>
    <xf numFmtId="0" fontId="16" fillId="8" borderId="0" xfId="8" applyFont="1" applyFill="1" applyAlignment="1">
      <alignment vertical="center" wrapText="1"/>
    </xf>
    <xf numFmtId="165" fontId="16" fillId="9" borderId="1" xfId="0" applyNumberFormat="1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165" fontId="16" fillId="6" borderId="1" xfId="0" applyNumberFormat="1" applyFont="1" applyFill="1" applyBorder="1" applyAlignment="1">
      <alignment horizontal="right" vertical="center" wrapText="1"/>
    </xf>
    <xf numFmtId="2" fontId="19" fillId="2" borderId="1" xfId="9" applyNumberFormat="1" applyFont="1" applyFill="1" applyBorder="1" applyAlignment="1">
      <alignment horizontal="left" vertical="center" wrapText="1"/>
    </xf>
    <xf numFmtId="49" fontId="26" fillId="2" borderId="1" xfId="8" applyNumberFormat="1" applyFont="1" applyFill="1" applyBorder="1" applyAlignment="1">
      <alignment horizontal="center" vertical="center" wrapText="1"/>
    </xf>
    <xf numFmtId="165" fontId="26" fillId="6" borderId="1" xfId="0" applyNumberFormat="1" applyFont="1" applyFill="1" applyBorder="1" applyAlignment="1">
      <alignment horizontal="right" vertical="center" wrapText="1"/>
    </xf>
    <xf numFmtId="0" fontId="24" fillId="2" borderId="1" xfId="11" applyFont="1" applyFill="1" applyBorder="1" applyAlignment="1" applyProtection="1">
      <alignment horizontal="left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/>
    <xf numFmtId="49" fontId="26" fillId="2" borderId="1" xfId="0" applyNumberFormat="1" applyFont="1" applyFill="1" applyBorder="1" applyAlignment="1">
      <alignment wrapText="1"/>
    </xf>
    <xf numFmtId="0" fontId="24" fillId="2" borderId="0" xfId="0" applyFont="1" applyFill="1" applyAlignment="1">
      <alignment horizontal="left" vertical="center"/>
    </xf>
    <xf numFmtId="49" fontId="16" fillId="6" borderId="3" xfId="0" applyNumberFormat="1" applyFont="1" applyFill="1" applyBorder="1" applyAlignment="1">
      <alignment horizontal="center" vertical="center" wrapText="1"/>
    </xf>
    <xf numFmtId="49" fontId="19" fillId="2" borderId="12" xfId="0" applyNumberFormat="1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2" fontId="24" fillId="2" borderId="1" xfId="9" applyNumberFormat="1" applyFont="1" applyFill="1" applyBorder="1" applyAlignment="1">
      <alignment horizontal="left" vertical="center" wrapText="1"/>
    </xf>
    <xf numFmtId="49" fontId="24" fillId="2" borderId="12" xfId="0" applyNumberFormat="1" applyFont="1" applyFill="1" applyBorder="1" applyAlignment="1">
      <alignment horizontal="right" vertical="center" wrapText="1"/>
    </xf>
    <xf numFmtId="49" fontId="24" fillId="2" borderId="13" xfId="0" applyNumberFormat="1" applyFont="1" applyFill="1" applyBorder="1" applyAlignment="1">
      <alignment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justify"/>
    </xf>
    <xf numFmtId="2" fontId="24" fillId="8" borderId="3" xfId="9" applyNumberFormat="1" applyFont="1" applyFill="1" applyBorder="1" applyAlignment="1">
      <alignment horizontal="left" vertical="center" wrapText="1"/>
    </xf>
    <xf numFmtId="49" fontId="24" fillId="8" borderId="1" xfId="9" applyNumberFormat="1" applyFont="1" applyFill="1" applyBorder="1" applyAlignment="1">
      <alignment horizontal="center" vertical="center" wrapText="1"/>
    </xf>
    <xf numFmtId="49" fontId="26" fillId="8" borderId="1" xfId="9" applyNumberFormat="1" applyFont="1" applyFill="1" applyBorder="1" applyAlignment="1">
      <alignment horizontal="center" vertical="center" wrapText="1"/>
    </xf>
    <xf numFmtId="49" fontId="26" fillId="8" borderId="3" xfId="9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right" vertical="center" wrapText="1"/>
    </xf>
    <xf numFmtId="49" fontId="24" fillId="8" borderId="4" xfId="0" applyNumberFormat="1" applyFont="1" applyFill="1" applyBorder="1" applyAlignment="1">
      <alignment vertical="center" wrapText="1"/>
    </xf>
    <xf numFmtId="49" fontId="26" fillId="8" borderId="4" xfId="9" applyNumberFormat="1" applyFont="1" applyFill="1" applyBorder="1" applyAlignment="1">
      <alignment horizontal="center" vertical="center" wrapText="1"/>
    </xf>
    <xf numFmtId="165" fontId="26" fillId="8" borderId="1" xfId="9" applyNumberFormat="1" applyFont="1" applyFill="1" applyBorder="1" applyAlignment="1">
      <alignment vertical="center" wrapText="1"/>
    </xf>
    <xf numFmtId="0" fontId="26" fillId="8" borderId="0" xfId="9" applyFont="1" applyFill="1" applyAlignment="1">
      <alignment vertical="center" wrapText="1"/>
    </xf>
    <xf numFmtId="0" fontId="24" fillId="2" borderId="29" xfId="0" applyFont="1" applyFill="1" applyBorder="1" applyAlignment="1">
      <alignment horizontal="left" vertical="center" wrapText="1"/>
    </xf>
    <xf numFmtId="0" fontId="26" fillId="2" borderId="0" xfId="9" applyFont="1" applyFill="1" applyAlignment="1">
      <alignment vertical="center"/>
    </xf>
    <xf numFmtId="0" fontId="16" fillId="12" borderId="1" xfId="0" applyFont="1" applyFill="1" applyBorder="1" applyAlignment="1">
      <alignment vertical="top" wrapText="1"/>
    </xf>
    <xf numFmtId="49" fontId="29" fillId="12" borderId="1" xfId="9" applyNumberFormat="1" applyFont="1" applyFill="1" applyBorder="1" applyAlignment="1">
      <alignment horizontal="center" vertical="center" wrapText="1"/>
    </xf>
    <xf numFmtId="49" fontId="26" fillId="12" borderId="1" xfId="9" applyNumberFormat="1" applyFont="1" applyFill="1" applyBorder="1" applyAlignment="1">
      <alignment horizontal="center" vertical="center" wrapText="1"/>
    </xf>
    <xf numFmtId="49" fontId="26" fillId="12" borderId="3" xfId="9" applyNumberFormat="1" applyFont="1" applyFill="1" applyBorder="1" applyAlignment="1">
      <alignment horizontal="center" vertical="center" wrapText="1"/>
    </xf>
    <xf numFmtId="49" fontId="29" fillId="12" borderId="12" xfId="0" applyNumberFormat="1" applyFont="1" applyFill="1" applyBorder="1" applyAlignment="1">
      <alignment horizontal="right" vertical="center" wrapText="1"/>
    </xf>
    <xf numFmtId="49" fontId="29" fillId="12" borderId="13" xfId="0" applyNumberFormat="1" applyFont="1" applyFill="1" applyBorder="1" applyAlignment="1">
      <alignment vertical="center" wrapText="1"/>
    </xf>
    <xf numFmtId="49" fontId="26" fillId="12" borderId="4" xfId="9" applyNumberFormat="1" applyFont="1" applyFill="1" applyBorder="1" applyAlignment="1">
      <alignment horizontal="center" vertical="center" wrapText="1"/>
    </xf>
    <xf numFmtId="165" fontId="24" fillId="12" borderId="1" xfId="0" applyNumberFormat="1" applyFont="1" applyFill="1" applyBorder="1" applyAlignment="1">
      <alignment horizontal="right"/>
    </xf>
    <xf numFmtId="0" fontId="26" fillId="13" borderId="1" xfId="0" applyFont="1" applyFill="1" applyBorder="1" applyAlignment="1">
      <alignment vertical="top" wrapText="1"/>
    </xf>
    <xf numFmtId="49" fontId="29" fillId="13" borderId="1" xfId="9" applyNumberFormat="1" applyFont="1" applyFill="1" applyBorder="1" applyAlignment="1">
      <alignment horizontal="center" vertical="center" wrapText="1"/>
    </xf>
    <xf numFmtId="49" fontId="26" fillId="13" borderId="1" xfId="9" applyNumberFormat="1" applyFont="1" applyFill="1" applyBorder="1" applyAlignment="1">
      <alignment horizontal="center" vertical="center" wrapText="1"/>
    </xf>
    <xf numFmtId="49" fontId="26" fillId="13" borderId="3" xfId="9" applyNumberFormat="1" applyFont="1" applyFill="1" applyBorder="1" applyAlignment="1">
      <alignment horizontal="center" vertical="center" wrapText="1"/>
    </xf>
    <xf numFmtId="49" fontId="29" fillId="13" borderId="12" xfId="0" applyNumberFormat="1" applyFont="1" applyFill="1" applyBorder="1" applyAlignment="1">
      <alignment horizontal="right" vertical="center" wrapText="1"/>
    </xf>
    <xf numFmtId="49" fontId="29" fillId="13" borderId="13" xfId="0" applyNumberFormat="1" applyFont="1" applyFill="1" applyBorder="1" applyAlignment="1">
      <alignment vertical="center" wrapText="1"/>
    </xf>
    <xf numFmtId="49" fontId="26" fillId="13" borderId="4" xfId="9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right"/>
    </xf>
    <xf numFmtId="0" fontId="29" fillId="13" borderId="4" xfId="0" applyFont="1" applyFill="1" applyBorder="1" applyAlignment="1">
      <alignment horizontal="justify"/>
    </xf>
    <xf numFmtId="49" fontId="16" fillId="13" borderId="4" xfId="9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vertical="center" wrapText="1"/>
    </xf>
    <xf numFmtId="0" fontId="43" fillId="14" borderId="30" xfId="12" applyFont="1" applyFill="1" applyBorder="1" applyAlignment="1">
      <alignment horizontal="left" wrapText="1"/>
    </xf>
    <xf numFmtId="49" fontId="29" fillId="15" borderId="1" xfId="13" applyNumberFormat="1" applyFont="1" applyFill="1" applyBorder="1" applyAlignment="1">
      <alignment horizontal="center" vertical="center" wrapText="1"/>
    </xf>
    <xf numFmtId="49" fontId="29" fillId="15" borderId="1" xfId="14" applyNumberFormat="1" applyFont="1" applyFill="1" applyBorder="1" applyAlignment="1">
      <alignment horizontal="center" vertical="center" wrapText="1"/>
    </xf>
    <xf numFmtId="49" fontId="29" fillId="15" borderId="3" xfId="14" applyNumberFormat="1" applyFont="1" applyFill="1" applyBorder="1" applyAlignment="1">
      <alignment horizontal="center" vertical="center" wrapText="1"/>
    </xf>
    <xf numFmtId="0" fontId="8" fillId="16" borderId="0" xfId="0" applyFont="1" applyFill="1" applyAlignment="1">
      <alignment horizontal="justify" vertical="center"/>
    </xf>
    <xf numFmtId="49" fontId="30" fillId="15" borderId="1" xfId="14" applyNumberFormat="1" applyFont="1" applyFill="1" applyBorder="1" applyAlignment="1">
      <alignment horizontal="center" vertical="center" wrapText="1"/>
    </xf>
    <xf numFmtId="167" fontId="6" fillId="11" borderId="1" xfId="10" applyNumberFormat="1" applyFont="1" applyFill="1" applyBorder="1" applyAlignment="1" applyProtection="1">
      <alignment horizontal="left" wrapText="1"/>
      <protection hidden="1"/>
    </xf>
    <xf numFmtId="0" fontId="8" fillId="11" borderId="0" xfId="0" applyFont="1" applyFill="1" applyAlignment="1">
      <alignment horizontal="left" vertical="center"/>
    </xf>
    <xf numFmtId="167" fontId="16" fillId="2" borderId="1" xfId="10" applyNumberFormat="1" applyFont="1" applyFill="1" applyBorder="1" applyAlignment="1" applyProtection="1">
      <alignment vertical="center" wrapText="1"/>
      <protection hidden="1"/>
    </xf>
    <xf numFmtId="0" fontId="29" fillId="2" borderId="1" xfId="0" applyFont="1" applyFill="1" applyBorder="1" applyAlignment="1">
      <alignment vertical="top" wrapText="1"/>
    </xf>
    <xf numFmtId="0" fontId="45" fillId="2" borderId="1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left" vertical="center" wrapText="1"/>
    </xf>
    <xf numFmtId="49" fontId="26" fillId="6" borderId="3" xfId="0" applyNumberFormat="1" applyFont="1" applyFill="1" applyBorder="1" applyAlignment="1">
      <alignment horizontal="right" vertical="center" wrapText="1"/>
    </xf>
    <xf numFmtId="49" fontId="26" fillId="6" borderId="4" xfId="0" applyNumberFormat="1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19" fillId="6" borderId="19" xfId="0" applyFont="1" applyFill="1" applyBorder="1" applyAlignment="1">
      <alignment horizontal="center" vertical="center" wrapText="1"/>
    </xf>
    <xf numFmtId="49" fontId="19" fillId="6" borderId="21" xfId="0" applyNumberFormat="1" applyFont="1" applyFill="1" applyBorder="1" applyAlignment="1">
      <alignment horizontal="center" vertical="center" wrapText="1"/>
    </xf>
    <xf numFmtId="49" fontId="19" fillId="2" borderId="20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24" fillId="2" borderId="20" xfId="0" applyFont="1" applyFill="1" applyBorder="1" applyAlignment="1">
      <alignment horizontal="center" vertical="center" wrapText="1"/>
    </xf>
    <xf numFmtId="0" fontId="19" fillId="9" borderId="19" xfId="0" applyNumberFormat="1" applyFont="1" applyFill="1" applyBorder="1" applyAlignment="1">
      <alignment horizontal="left" vertical="center" wrapText="1"/>
    </xf>
    <xf numFmtId="0" fontId="19" fillId="9" borderId="19" xfId="0" applyFont="1" applyFill="1" applyBorder="1" applyAlignment="1">
      <alignment horizontal="center" vertical="center" wrapText="1"/>
    </xf>
    <xf numFmtId="49" fontId="19" fillId="9" borderId="21" xfId="0" applyNumberFormat="1" applyFont="1" applyFill="1" applyBorder="1" applyAlignment="1">
      <alignment horizontal="center" vertical="center" wrapText="1"/>
    </xf>
    <xf numFmtId="49" fontId="19" fillId="10" borderId="12" xfId="0" applyNumberFormat="1" applyFont="1" applyFill="1" applyBorder="1" applyAlignment="1">
      <alignment horizontal="right" vertical="center" wrapText="1"/>
    </xf>
    <xf numFmtId="49" fontId="19" fillId="10" borderId="13" xfId="0" applyNumberFormat="1" applyFont="1" applyFill="1" applyBorder="1" applyAlignment="1">
      <alignment vertical="center" wrapText="1"/>
    </xf>
    <xf numFmtId="49" fontId="16" fillId="10" borderId="1" xfId="9" applyNumberFormat="1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left" vertical="center" wrapText="1"/>
    </xf>
    <xf numFmtId="49" fontId="16" fillId="6" borderId="19" xfId="0" applyNumberFormat="1" applyFont="1" applyFill="1" applyBorder="1" applyAlignment="1">
      <alignment horizontal="center" vertical="center" wrapText="1"/>
    </xf>
    <xf numFmtId="49" fontId="26" fillId="2" borderId="20" xfId="15" applyNumberFormat="1" applyFont="1" applyFill="1" applyBorder="1" applyAlignment="1">
      <alignment horizontal="center" vertical="center" wrapText="1"/>
    </xf>
    <xf numFmtId="49" fontId="26" fillId="2" borderId="19" xfId="15" applyNumberFormat="1" applyFont="1" applyFill="1" applyBorder="1" applyAlignment="1">
      <alignment horizontal="center" vertical="center" wrapText="1"/>
    </xf>
    <xf numFmtId="49" fontId="24" fillId="6" borderId="12" xfId="0" applyNumberFormat="1" applyFont="1" applyFill="1" applyBorder="1" applyAlignment="1">
      <alignment horizontal="right" vertical="center" wrapText="1"/>
    </xf>
    <xf numFmtId="49" fontId="26" fillId="2" borderId="24" xfId="15" applyNumberFormat="1" applyFont="1" applyFill="1" applyBorder="1" applyAlignment="1">
      <alignment horizontal="center" vertical="center" wrapText="1"/>
    </xf>
    <xf numFmtId="49" fontId="26" fillId="2" borderId="31" xfId="15" applyNumberFormat="1" applyFont="1" applyFill="1" applyBorder="1" applyAlignment="1">
      <alignment horizontal="center" vertical="center" wrapText="1"/>
    </xf>
    <xf numFmtId="49" fontId="26" fillId="2" borderId="21" xfId="15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49" fontId="19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right" vertical="center" wrapText="1"/>
    </xf>
    <xf numFmtId="0" fontId="19" fillId="10" borderId="1" xfId="0" applyFont="1" applyFill="1" applyBorder="1"/>
    <xf numFmtId="49" fontId="19" fillId="10" borderId="2" xfId="0" applyNumberFormat="1" applyFont="1" applyFill="1" applyBorder="1" applyAlignment="1">
      <alignment horizontal="center" vertical="center" wrapText="1"/>
    </xf>
    <xf numFmtId="49" fontId="19" fillId="10" borderId="3" xfId="0" applyNumberFormat="1" applyFont="1" applyFill="1" applyBorder="1" applyAlignment="1">
      <alignment horizontal="center" vertical="center" wrapText="1"/>
    </xf>
    <xf numFmtId="0" fontId="19" fillId="10" borderId="14" xfId="0" applyFont="1" applyFill="1" applyBorder="1" applyAlignment="1">
      <alignment horizontal="right" vertical="center" wrapText="1"/>
    </xf>
    <xf numFmtId="49" fontId="19" fillId="10" borderId="15" xfId="0" applyNumberFormat="1" applyFont="1" applyFill="1" applyBorder="1" applyAlignment="1">
      <alignment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24" fillId="10" borderId="0" xfId="0" applyFont="1" applyFill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14" xfId="0" applyFont="1" applyFill="1" applyBorder="1" applyAlignment="1">
      <alignment horizontal="right" vertical="center" wrapText="1"/>
    </xf>
    <xf numFmtId="0" fontId="24" fillId="2" borderId="14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wrapText="1"/>
    </xf>
    <xf numFmtId="0" fontId="24" fillId="8" borderId="1" xfId="0" applyFont="1" applyFill="1" applyBorder="1" applyAlignment="1">
      <alignment horizontal="left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0" fontId="24" fillId="8" borderId="14" xfId="0" applyFont="1" applyFill="1" applyBorder="1" applyAlignment="1">
      <alignment horizontal="right" vertical="center" wrapText="1"/>
    </xf>
    <xf numFmtId="49" fontId="24" fillId="8" borderId="15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horizontal="right" vertical="center" wrapText="1"/>
    </xf>
    <xf numFmtId="2" fontId="19" fillId="8" borderId="1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vertical="center" wrapText="1"/>
    </xf>
    <xf numFmtId="2" fontId="24" fillId="10" borderId="1" xfId="0" applyNumberFormat="1" applyFont="1" applyFill="1" applyBorder="1" applyAlignment="1">
      <alignment vertical="center" wrapText="1"/>
    </xf>
    <xf numFmtId="165" fontId="24" fillId="10" borderId="1" xfId="0" applyNumberFormat="1" applyFont="1" applyFill="1" applyBorder="1" applyAlignment="1">
      <alignment vertical="center" wrapText="1"/>
    </xf>
    <xf numFmtId="2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/>
    <xf numFmtId="2" fontId="24" fillId="2" borderId="0" xfId="0" applyNumberFormat="1" applyFont="1" applyFill="1" applyAlignment="1">
      <alignment vertical="center" wrapText="1"/>
    </xf>
    <xf numFmtId="49" fontId="24" fillId="2" borderId="0" xfId="0" applyNumberFormat="1" applyFont="1" applyFill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vertical="center" wrapText="1"/>
    </xf>
    <xf numFmtId="165" fontId="24" fillId="2" borderId="0" xfId="0" applyNumberFormat="1" applyFont="1" applyFill="1" applyAlignment="1">
      <alignment vertical="center" wrapText="1"/>
    </xf>
    <xf numFmtId="0" fontId="24" fillId="2" borderId="0" xfId="0" applyFont="1" applyFill="1" applyAlignment="1">
      <alignment vertical="center"/>
    </xf>
    <xf numFmtId="49" fontId="24" fillId="2" borderId="0" xfId="0" applyNumberFormat="1" applyFont="1" applyFill="1" applyAlignment="1">
      <alignment horizontal="center"/>
    </xf>
    <xf numFmtId="49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vertical="center"/>
    </xf>
    <xf numFmtId="165" fontId="24" fillId="2" borderId="0" xfId="0" applyNumberFormat="1" applyFont="1" applyFill="1"/>
    <xf numFmtId="0" fontId="17" fillId="2" borderId="0" xfId="0" applyFont="1" applyFill="1" applyAlignment="1"/>
    <xf numFmtId="0" fontId="17" fillId="2" borderId="0" xfId="0" applyFont="1" applyFill="1"/>
    <xf numFmtId="0" fontId="5" fillId="2" borderId="0" xfId="16" applyFont="1" applyFill="1" applyAlignment="1">
      <alignment vertical="center" wrapText="1"/>
    </xf>
    <xf numFmtId="0" fontId="5" fillId="2" borderId="0" xfId="16" applyFont="1" applyFill="1" applyAlignment="1">
      <alignment vertical="top" wrapText="1"/>
    </xf>
    <xf numFmtId="0" fontId="9" fillId="2" borderId="0" xfId="16" applyFont="1" applyFill="1" applyAlignment="1">
      <alignment vertical="center" wrapText="1"/>
    </xf>
    <xf numFmtId="0" fontId="9" fillId="2" borderId="0" xfId="16" applyFont="1" applyFill="1" applyBorder="1" applyAlignment="1">
      <alignment vertical="center" wrapText="1"/>
    </xf>
    <xf numFmtId="0" fontId="50" fillId="2" borderId="0" xfId="16" applyFont="1" applyFill="1" applyBorder="1" applyAlignment="1">
      <alignment vertical="center" wrapText="1"/>
    </xf>
    <xf numFmtId="0" fontId="5" fillId="2" borderId="0" xfId="16" applyFont="1" applyFill="1" applyAlignment="1">
      <alignment horizontal="right" vertical="center" wrapText="1"/>
    </xf>
    <xf numFmtId="0" fontId="8" fillId="2" borderId="1" xfId="16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center" vertical="center" wrapText="1"/>
    </xf>
    <xf numFmtId="0" fontId="51" fillId="2" borderId="1" xfId="16" applyNumberFormat="1" applyFont="1" applyFill="1" applyBorder="1" applyAlignment="1">
      <alignment vertical="center" wrapText="1"/>
    </xf>
    <xf numFmtId="0" fontId="51" fillId="2" borderId="1" xfId="16" applyFont="1" applyFill="1" applyBorder="1" applyAlignment="1">
      <alignment vertical="center" wrapText="1"/>
    </xf>
    <xf numFmtId="0" fontId="51" fillId="2" borderId="1" xfId="16" applyFont="1" applyFill="1" applyBorder="1" applyAlignment="1">
      <alignment horizontal="right" vertical="center" wrapText="1"/>
    </xf>
    <xf numFmtId="165" fontId="8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vertical="center" wrapText="1"/>
    </xf>
    <xf numFmtId="165" fontId="9" fillId="2" borderId="1" xfId="16" applyNumberFormat="1" applyFont="1" applyFill="1" applyBorder="1" applyAlignment="1">
      <alignment vertical="center" wrapText="1"/>
    </xf>
    <xf numFmtId="165" fontId="5" fillId="2" borderId="0" xfId="16" applyNumberFormat="1" applyFont="1" applyFill="1" applyAlignment="1">
      <alignment vertical="top" wrapText="1"/>
    </xf>
    <xf numFmtId="0" fontId="9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center" vertical="center" wrapText="1"/>
    </xf>
    <xf numFmtId="0" fontId="52" fillId="2" borderId="0" xfId="16" applyFont="1" applyFill="1" applyAlignment="1">
      <alignment vertical="top" wrapText="1"/>
    </xf>
    <xf numFmtId="0" fontId="10" fillId="2" borderId="1" xfId="16" applyFont="1" applyFill="1" applyBorder="1" applyAlignment="1">
      <alignment vertical="top" wrapText="1"/>
    </xf>
    <xf numFmtId="49" fontId="10" fillId="2" borderId="1" xfId="16" applyNumberFormat="1" applyFont="1" applyFill="1" applyBorder="1" applyAlignment="1">
      <alignment horizontal="center" vertical="center"/>
    </xf>
    <xf numFmtId="165" fontId="10" fillId="2" borderId="1" xfId="17" applyNumberFormat="1" applyFont="1" applyFill="1" applyBorder="1" applyAlignment="1">
      <alignment vertical="center" wrapText="1"/>
    </xf>
    <xf numFmtId="0" fontId="9" fillId="2" borderId="0" xfId="16" applyFont="1" applyFill="1" applyBorder="1" applyAlignment="1">
      <alignment horizontal="left" vertical="center" wrapText="1"/>
    </xf>
    <xf numFmtId="49" fontId="6" fillId="2" borderId="1" xfId="16" applyNumberFormat="1" applyFont="1" applyFill="1" applyBorder="1" applyAlignment="1">
      <alignment vertical="center" wrapText="1"/>
    </xf>
    <xf numFmtId="0" fontId="5" fillId="2" borderId="0" xfId="16" applyFont="1" applyFill="1" applyBorder="1" applyAlignment="1">
      <alignment vertical="top" wrapText="1"/>
    </xf>
    <xf numFmtId="0" fontId="43" fillId="5" borderId="3" xfId="12" applyFont="1" applyFill="1" applyBorder="1" applyAlignment="1">
      <alignment horizontal="left" wrapText="1"/>
    </xf>
    <xf numFmtId="49" fontId="8" fillId="17" borderId="1" xfId="0" applyNumberFormat="1" applyFont="1" applyFill="1" applyBorder="1" applyAlignment="1">
      <alignment horizontal="center" vertical="center"/>
    </xf>
    <xf numFmtId="49" fontId="8" fillId="18" borderId="1" xfId="14" applyNumberFormat="1" applyFont="1" applyFill="1" applyBorder="1" applyAlignment="1">
      <alignment horizontal="center" vertical="center" wrapText="1"/>
    </xf>
    <xf numFmtId="165" fontId="8" fillId="18" borderId="1" xfId="14" applyNumberFormat="1" applyFont="1" applyFill="1" applyBorder="1" applyAlignment="1">
      <alignment vertical="center" wrapText="1"/>
    </xf>
    <xf numFmtId="49" fontId="24" fillId="18" borderId="0" xfId="14" applyNumberFormat="1" applyFont="1" applyFill="1" applyBorder="1" applyAlignment="1">
      <alignment horizontal="center" vertical="center" wrapText="1"/>
    </xf>
    <xf numFmtId="165" fontId="24" fillId="2" borderId="0" xfId="16" applyNumberFormat="1" applyFont="1" applyFill="1" applyBorder="1" applyAlignment="1">
      <alignment horizontal="right" vertical="center" wrapText="1"/>
    </xf>
    <xf numFmtId="0" fontId="26" fillId="2" borderId="0" xfId="8" applyFont="1" applyFill="1" applyBorder="1" applyAlignment="1">
      <alignment vertical="center"/>
    </xf>
    <xf numFmtId="0" fontId="8" fillId="5" borderId="0" xfId="0" applyFont="1" applyFill="1" applyAlignment="1">
      <alignment horizontal="justify" vertical="center"/>
    </xf>
    <xf numFmtId="49" fontId="9" fillId="18" borderId="1" xfId="14" applyNumberFormat="1" applyFont="1" applyFill="1" applyBorder="1" applyAlignment="1">
      <alignment horizontal="center" vertical="center" wrapText="1"/>
    </xf>
    <xf numFmtId="49" fontId="19" fillId="18" borderId="0" xfId="14" applyNumberFormat="1" applyFont="1" applyFill="1" applyBorder="1" applyAlignment="1">
      <alignment horizontal="center" vertical="center" wrapText="1"/>
    </xf>
    <xf numFmtId="167" fontId="6" fillId="18" borderId="1" xfId="10" applyNumberFormat="1" applyFont="1" applyFill="1" applyBorder="1" applyAlignment="1" applyProtection="1">
      <alignment vertical="center" wrapText="1" shrinkToFit="1"/>
      <protection hidden="1"/>
    </xf>
    <xf numFmtId="49" fontId="8" fillId="18" borderId="1" xfId="13" applyNumberFormat="1" applyFont="1" applyFill="1" applyBorder="1" applyAlignment="1">
      <alignment horizontal="center" vertical="center" wrapText="1"/>
    </xf>
    <xf numFmtId="0" fontId="8" fillId="18" borderId="1" xfId="14" applyFont="1" applyFill="1" applyBorder="1" applyAlignment="1">
      <alignment vertical="center" wrapText="1" shrinkToFit="1"/>
    </xf>
    <xf numFmtId="0" fontId="53" fillId="2" borderId="1" xfId="16" applyFont="1" applyFill="1" applyBorder="1" applyAlignment="1">
      <alignment vertical="top" wrapText="1"/>
    </xf>
    <xf numFmtId="49" fontId="6" fillId="2" borderId="1" xfId="16" applyNumberFormat="1" applyFont="1" applyFill="1" applyBorder="1" applyAlignment="1">
      <alignment horizontal="center" vertical="center"/>
    </xf>
    <xf numFmtId="0" fontId="10" fillId="6" borderId="1" xfId="16" applyFont="1" applyFill="1" applyBorder="1" applyAlignment="1">
      <alignment vertical="center" wrapText="1"/>
    </xf>
    <xf numFmtId="2" fontId="9" fillId="2" borderId="1" xfId="9" applyNumberFormat="1" applyFont="1" applyFill="1" applyBorder="1" applyAlignment="1">
      <alignment vertical="center" wrapText="1"/>
    </xf>
    <xf numFmtId="0" fontId="9" fillId="6" borderId="1" xfId="16" applyFont="1" applyFill="1" applyBorder="1" applyAlignment="1">
      <alignment horizontal="center" vertical="center" wrapText="1"/>
    </xf>
    <xf numFmtId="0" fontId="37" fillId="2" borderId="1" xfId="11" applyFont="1" applyFill="1" applyBorder="1" applyAlignment="1" applyProtection="1">
      <alignment horizontal="left" wrapText="1"/>
    </xf>
    <xf numFmtId="165" fontId="10" fillId="6" borderId="1" xfId="16" applyNumberFormat="1" applyFont="1" applyFill="1" applyBorder="1" applyAlignment="1">
      <alignment vertical="center" wrapText="1"/>
    </xf>
    <xf numFmtId="165" fontId="6" fillId="6" borderId="1" xfId="16" applyNumberFormat="1" applyFont="1" applyFill="1" applyBorder="1" applyAlignment="1">
      <alignment vertical="center" wrapText="1"/>
    </xf>
    <xf numFmtId="2" fontId="8" fillId="2" borderId="1" xfId="9" applyNumberFormat="1" applyFont="1" applyFill="1" applyBorder="1" applyAlignment="1">
      <alignment horizontal="left" vertical="center" wrapText="1"/>
    </xf>
    <xf numFmtId="165" fontId="6" fillId="2" borderId="1" xfId="9" applyNumberFormat="1" applyFont="1" applyFill="1" applyBorder="1" applyAlignment="1">
      <alignment vertical="center" wrapText="1"/>
    </xf>
    <xf numFmtId="0" fontId="8" fillId="2" borderId="1" xfId="16" applyFont="1" applyFill="1" applyBorder="1"/>
    <xf numFmtId="0" fontId="10" fillId="2" borderId="1" xfId="16" applyFont="1" applyFill="1" applyBorder="1" applyAlignment="1">
      <alignment vertical="center" wrapText="1"/>
    </xf>
    <xf numFmtId="49" fontId="10" fillId="6" borderId="1" xfId="16" applyNumberFormat="1" applyFont="1" applyFill="1" applyBorder="1" applyAlignment="1">
      <alignment horizontal="center" vertical="center" wrapText="1"/>
    </xf>
    <xf numFmtId="49" fontId="54" fillId="6" borderId="1" xfId="16" applyNumberFormat="1" applyFont="1" applyFill="1" applyBorder="1" applyAlignment="1">
      <alignment horizontal="center" vertical="center" wrapText="1"/>
    </xf>
    <xf numFmtId="49" fontId="8" fillId="2" borderId="1" xfId="16" applyNumberFormat="1" applyFont="1" applyFill="1" applyBorder="1" applyAlignment="1">
      <alignment vertical="center" wrapText="1"/>
    </xf>
    <xf numFmtId="49" fontId="8" fillId="6" borderId="1" xfId="16" applyNumberFormat="1" applyFont="1" applyFill="1" applyBorder="1" applyAlignment="1">
      <alignment horizontal="center" vertical="center" wrapText="1"/>
    </xf>
    <xf numFmtId="49" fontId="9" fillId="2" borderId="1" xfId="16" applyNumberFormat="1" applyFont="1" applyFill="1" applyBorder="1" applyAlignment="1">
      <alignment horizontal="center" vertical="center" wrapText="1"/>
    </xf>
    <xf numFmtId="2" fontId="8" fillId="2" borderId="1" xfId="9" applyNumberFormat="1" applyFont="1" applyFill="1" applyBorder="1" applyAlignment="1">
      <alignment vertical="center" wrapText="1"/>
    </xf>
    <xf numFmtId="165" fontId="6" fillId="2" borderId="1" xfId="16" applyNumberFormat="1" applyFont="1" applyFill="1" applyBorder="1" applyAlignment="1">
      <alignment vertical="center" wrapText="1"/>
    </xf>
    <xf numFmtId="165" fontId="10" fillId="2" borderId="1" xfId="9" applyNumberFormat="1" applyFont="1" applyFill="1" applyBorder="1" applyAlignment="1">
      <alignment vertical="center" wrapText="1"/>
    </xf>
    <xf numFmtId="49" fontId="8" fillId="2" borderId="1" xfId="16" applyNumberFormat="1" applyFont="1" applyFill="1" applyBorder="1" applyAlignment="1">
      <alignment horizontal="center" vertical="center" wrapText="1"/>
    </xf>
    <xf numFmtId="165" fontId="6" fillId="2" borderId="1" xfId="16" applyNumberFormat="1" applyFont="1" applyFill="1" applyBorder="1" applyAlignment="1">
      <alignment vertical="center"/>
    </xf>
    <xf numFmtId="0" fontId="10" fillId="19" borderId="1" xfId="16" applyFont="1" applyFill="1" applyBorder="1" applyAlignment="1">
      <alignment vertical="center" wrapText="1"/>
    </xf>
    <xf numFmtId="49" fontId="9" fillId="19" borderId="1" xfId="16" applyNumberFormat="1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/>
    </xf>
    <xf numFmtId="0" fontId="6" fillId="20" borderId="1" xfId="16" applyFont="1" applyFill="1" applyBorder="1" applyAlignment="1">
      <alignment vertical="center" wrapText="1"/>
    </xf>
    <xf numFmtId="49" fontId="8" fillId="20" borderId="1" xfId="16" applyNumberFormat="1" applyFont="1" applyFill="1" applyBorder="1" applyAlignment="1">
      <alignment horizontal="center" vertical="center" wrapText="1"/>
    </xf>
    <xf numFmtId="0" fontId="8" fillId="20" borderId="1" xfId="16" applyFont="1" applyFill="1" applyBorder="1" applyAlignment="1">
      <alignment vertical="center" wrapText="1" shrinkToFit="1"/>
    </xf>
    <xf numFmtId="165" fontId="8" fillId="2" borderId="1" xfId="16" applyNumberFormat="1" applyFont="1" applyFill="1" applyBorder="1" applyAlignment="1">
      <alignment vertical="center"/>
    </xf>
    <xf numFmtId="0" fontId="10" fillId="19" borderId="1" xfId="16" applyFont="1" applyFill="1" applyBorder="1" applyAlignment="1">
      <alignment vertical="center" wrapText="1" shrinkToFit="1"/>
    </xf>
    <xf numFmtId="0" fontId="6" fillId="20" borderId="1" xfId="16" applyFont="1" applyFill="1" applyBorder="1" applyAlignment="1">
      <alignment vertical="center" wrapText="1" shrinkToFit="1"/>
    </xf>
    <xf numFmtId="0" fontId="10" fillId="6" borderId="1" xfId="16" applyFont="1" applyFill="1" applyBorder="1" applyAlignment="1">
      <alignment horizontal="left" vertical="center" wrapText="1"/>
    </xf>
    <xf numFmtId="0" fontId="6" fillId="6" borderId="1" xfId="16" applyFont="1" applyFill="1" applyBorder="1" applyAlignment="1">
      <alignment horizontal="left" vertical="center" wrapText="1"/>
    </xf>
    <xf numFmtId="165" fontId="8" fillId="6" borderId="1" xfId="16" applyNumberFormat="1" applyFont="1" applyFill="1" applyBorder="1" applyAlignment="1">
      <alignment vertical="center" wrapText="1"/>
    </xf>
    <xf numFmtId="167" fontId="6" fillId="2" borderId="1" xfId="10" applyNumberFormat="1" applyFont="1" applyFill="1" applyBorder="1" applyAlignment="1" applyProtection="1">
      <alignment vertical="center" wrapText="1"/>
      <protection hidden="1"/>
    </xf>
    <xf numFmtId="0" fontId="8" fillId="2" borderId="1" xfId="16" applyFont="1" applyFill="1" applyBorder="1" applyAlignment="1">
      <alignment horizontal="justify"/>
    </xf>
    <xf numFmtId="49" fontId="9" fillId="6" borderId="1" xfId="16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horizontal="left" vertical="center" wrapText="1"/>
    </xf>
    <xf numFmtId="0" fontId="6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left" vertical="top" wrapText="1"/>
    </xf>
    <xf numFmtId="49" fontId="6" fillId="2" borderId="1" xfId="18" applyNumberFormat="1" applyFont="1" applyFill="1" applyBorder="1" applyAlignment="1">
      <alignment horizontal="center" vertical="center" wrapText="1"/>
    </xf>
    <xf numFmtId="12" fontId="6" fillId="2" borderId="1" xfId="16" applyNumberFormat="1" applyFont="1" applyFill="1" applyBorder="1" applyAlignment="1">
      <alignment vertical="center" wrapText="1"/>
    </xf>
    <xf numFmtId="0" fontId="10" fillId="2" borderId="1" xfId="18" applyFont="1" applyFill="1" applyBorder="1" applyAlignment="1">
      <alignment vertical="center" wrapText="1"/>
    </xf>
    <xf numFmtId="49" fontId="10" fillId="2" borderId="1" xfId="16" applyNumberFormat="1" applyFont="1" applyFill="1" applyBorder="1" applyAlignment="1">
      <alignment vertical="center" wrapText="1"/>
    </xf>
    <xf numFmtId="49" fontId="10" fillId="2" borderId="1" xfId="18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wrapText="1"/>
    </xf>
    <xf numFmtId="0" fontId="55" fillId="2" borderId="1" xfId="16" applyFont="1" applyFill="1" applyBorder="1" applyAlignment="1">
      <alignment wrapText="1"/>
    </xf>
    <xf numFmtId="165" fontId="6" fillId="2" borderId="1" xfId="8" applyNumberFormat="1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left" vertical="center" wrapText="1"/>
    </xf>
    <xf numFmtId="2" fontId="9" fillId="2" borderId="1" xfId="9" applyNumberFormat="1" applyFont="1" applyFill="1" applyBorder="1" applyAlignment="1">
      <alignment horizontal="left" vertical="center" wrapText="1"/>
    </xf>
    <xf numFmtId="0" fontId="10" fillId="2" borderId="1" xfId="16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55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8" fillId="2" borderId="0" xfId="0" applyFont="1" applyFill="1" applyAlignment="1">
      <alignment horizontal="justify"/>
    </xf>
    <xf numFmtId="0" fontId="8" fillId="2" borderId="1" xfId="0" applyFont="1" applyFill="1" applyBorder="1" applyAlignment="1">
      <alignment horizontal="left" vertical="center" wrapText="1"/>
    </xf>
    <xf numFmtId="0" fontId="55" fillId="2" borderId="1" xfId="1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top"/>
    </xf>
    <xf numFmtId="0" fontId="56" fillId="2" borderId="0" xfId="16" applyFont="1" applyFill="1" applyAlignment="1">
      <alignment horizontal="left" wrapText="1"/>
    </xf>
    <xf numFmtId="0" fontId="6" fillId="2" borderId="12" xfId="16" applyFont="1" applyFill="1" applyBorder="1" applyAlignment="1">
      <alignment horizontal="center" vertical="center" wrapText="1"/>
    </xf>
    <xf numFmtId="0" fontId="37" fillId="2" borderId="1" xfId="16" applyFont="1" applyFill="1" applyBorder="1" applyAlignment="1">
      <alignment wrapText="1"/>
    </xf>
    <xf numFmtId="0" fontId="57" fillId="2" borderId="3" xfId="16" applyFont="1" applyFill="1" applyBorder="1" applyAlignment="1">
      <alignment vertical="center" wrapText="1"/>
    </xf>
    <xf numFmtId="49" fontId="58" fillId="21" borderId="1" xfId="16" applyNumberFormat="1" applyFont="1" applyFill="1" applyBorder="1" applyAlignment="1">
      <alignment horizontal="center"/>
    </xf>
    <xf numFmtId="49" fontId="14" fillId="21" borderId="1" xfId="16" applyNumberFormat="1" applyFont="1" applyFill="1" applyBorder="1" applyAlignment="1">
      <alignment horizontal="center"/>
    </xf>
    <xf numFmtId="165" fontId="57" fillId="0" borderId="1" xfId="16" applyNumberFormat="1" applyFont="1" applyFill="1" applyBorder="1" applyAlignment="1">
      <alignment horizontal="right" wrapText="1"/>
    </xf>
    <xf numFmtId="165" fontId="8" fillId="0" borderId="1" xfId="16" applyNumberFormat="1" applyFont="1" applyFill="1" applyBorder="1" applyAlignment="1">
      <alignment horizontal="right" wrapText="1"/>
    </xf>
    <xf numFmtId="0" fontId="48" fillId="0" borderId="0" xfId="16" applyFont="1" applyFill="1" applyAlignment="1">
      <alignment vertical="top" wrapText="1"/>
    </xf>
    <xf numFmtId="0" fontId="17" fillId="2" borderId="1" xfId="16" applyFont="1" applyFill="1" applyBorder="1" applyAlignment="1">
      <alignment vertical="center" wrapText="1"/>
    </xf>
    <xf numFmtId="165" fontId="17" fillId="0" borderId="1" xfId="16" applyNumberFormat="1" applyFont="1" applyFill="1" applyBorder="1" applyAlignment="1">
      <alignment horizontal="right" wrapText="1"/>
    </xf>
    <xf numFmtId="2" fontId="17" fillId="0" borderId="1" xfId="16" applyNumberFormat="1" applyFont="1" applyBorder="1" applyAlignment="1">
      <alignment vertical="center" wrapText="1"/>
    </xf>
    <xf numFmtId="0" fontId="14" fillId="2" borderId="0" xfId="16" applyFont="1" applyFill="1" applyAlignment="1">
      <alignment horizontal="center" vertical="center" wrapText="1"/>
    </xf>
    <xf numFmtId="0" fontId="5" fillId="2" borderId="0" xfId="16" applyFont="1" applyFill="1" applyAlignment="1">
      <alignment horizontal="center" vertical="center" wrapText="1"/>
    </xf>
    <xf numFmtId="165" fontId="5" fillId="2" borderId="0" xfId="16" applyNumberFormat="1" applyFont="1" applyFill="1" applyAlignment="1">
      <alignment vertical="center" wrapText="1"/>
    </xf>
    <xf numFmtId="0" fontId="6" fillId="2" borderId="0" xfId="0" applyFont="1" applyFill="1"/>
    <xf numFmtId="165" fontId="46" fillId="2" borderId="0" xfId="0" applyNumberFormat="1" applyFont="1" applyFill="1" applyBorder="1" applyAlignment="1">
      <alignment horizontal="right" vertical="center" wrapText="1"/>
    </xf>
    <xf numFmtId="165" fontId="6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vertical="top"/>
    </xf>
    <xf numFmtId="0" fontId="10" fillId="2" borderId="0" xfId="0" applyFont="1" applyFill="1" applyAlignment="1">
      <alignment vertical="center" wrapText="1"/>
    </xf>
    <xf numFmtId="0" fontId="46" fillId="2" borderId="0" xfId="0" applyFont="1" applyFill="1" applyAlignment="1">
      <alignment vertical="center"/>
    </xf>
    <xf numFmtId="49" fontId="46" fillId="2" borderId="0" xfId="0" applyNumberFormat="1" applyFont="1" applyFill="1" applyAlignment="1">
      <alignment horizontal="center" vertical="center"/>
    </xf>
    <xf numFmtId="166" fontId="46" fillId="2" borderId="0" xfId="0" applyNumberFormat="1" applyFont="1" applyFill="1" applyBorder="1" applyAlignment="1">
      <alignment vertical="center"/>
    </xf>
    <xf numFmtId="165" fontId="46" fillId="2" borderId="0" xfId="0" applyNumberFormat="1" applyFont="1" applyFill="1" applyBorder="1" applyAlignment="1">
      <alignment horizontal="right" vertical="center"/>
    </xf>
    <xf numFmtId="0" fontId="6" fillId="2" borderId="0" xfId="8" applyFont="1" applyFill="1"/>
    <xf numFmtId="0" fontId="9" fillId="6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/>
    <xf numFmtId="0" fontId="4" fillId="2" borderId="0" xfId="0" applyFont="1" applyFill="1" applyAlignment="1">
      <alignment wrapText="1"/>
    </xf>
    <xf numFmtId="0" fontId="9" fillId="6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49" fontId="9" fillId="2" borderId="1" xfId="9" applyNumberFormat="1" applyFont="1" applyFill="1" applyBorder="1" applyAlignment="1">
      <alignment horizontal="center" vertical="center" wrapText="1"/>
    </xf>
    <xf numFmtId="49" fontId="10" fillId="2" borderId="1" xfId="9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right" vertical="center" wrapText="1"/>
    </xf>
    <xf numFmtId="0" fontId="6" fillId="2" borderId="0" xfId="9" applyFont="1" applyFill="1" applyAlignment="1">
      <alignment vertical="center"/>
    </xf>
    <xf numFmtId="0" fontId="6" fillId="2" borderId="0" xfId="9" applyFont="1" applyFill="1" applyAlignment="1">
      <alignment vertical="center" wrapText="1"/>
    </xf>
    <xf numFmtId="49" fontId="8" fillId="2" borderId="1" xfId="9" applyNumberFormat="1" applyFont="1" applyFill="1" applyBorder="1" applyAlignment="1">
      <alignment horizontal="center" vertical="center" wrapText="1"/>
    </xf>
    <xf numFmtId="49" fontId="6" fillId="2" borderId="1" xfId="9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5" fontId="6" fillId="2" borderId="1" xfId="9" applyNumberFormat="1" applyFont="1" applyFill="1" applyBorder="1" applyAlignment="1">
      <alignment horizontal="right" vertical="center" wrapText="1"/>
    </xf>
    <xf numFmtId="0" fontId="59" fillId="2" borderId="0" xfId="9" applyFont="1" applyFill="1" applyAlignment="1">
      <alignment vertical="center"/>
    </xf>
    <xf numFmtId="0" fontId="59" fillId="2" borderId="0" xfId="9" applyFont="1" applyFill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2" fontId="6" fillId="2" borderId="1" xfId="9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vertical="center"/>
    </xf>
    <xf numFmtId="0" fontId="6" fillId="2" borderId="0" xfId="8" applyFont="1" applyFill="1" applyAlignment="1">
      <alignment vertical="center" wrapText="1"/>
    </xf>
    <xf numFmtId="0" fontId="10" fillId="2" borderId="0" xfId="8" applyFont="1" applyFill="1" applyAlignment="1">
      <alignment vertical="center"/>
    </xf>
    <xf numFmtId="0" fontId="10" fillId="2" borderId="0" xfId="8" applyFont="1" applyFill="1" applyAlignment="1">
      <alignment vertical="center" wrapText="1"/>
    </xf>
    <xf numFmtId="0" fontId="9" fillId="2" borderId="1" xfId="0" applyFont="1" applyFill="1" applyBorder="1" applyAlignment="1">
      <alignment wrapText="1"/>
    </xf>
    <xf numFmtId="49" fontId="10" fillId="2" borderId="1" xfId="8" applyNumberFormat="1" applyFont="1" applyFill="1" applyBorder="1" applyAlignment="1">
      <alignment horizontal="center" vertical="center" wrapText="1"/>
    </xf>
    <xf numFmtId="165" fontId="6" fillId="2" borderId="1" xfId="8" applyNumberFormat="1" applyFont="1" applyFill="1" applyBorder="1" applyAlignment="1">
      <alignment horizontal="right" vertical="center" wrapText="1"/>
    </xf>
    <xf numFmtId="2" fontId="9" fillId="2" borderId="3" xfId="9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8" fillId="2" borderId="3" xfId="9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/>
    </xf>
    <xf numFmtId="0" fontId="8" fillId="2" borderId="1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top" wrapText="1"/>
    </xf>
    <xf numFmtId="0" fontId="8" fillId="2" borderId="32" xfId="0" applyFont="1" applyFill="1" applyBorder="1" applyAlignment="1">
      <alignment horizontal="left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59" fillId="2" borderId="0" xfId="0" applyFont="1" applyFill="1" applyAlignment="1">
      <alignment vertical="center" wrapText="1"/>
    </xf>
    <xf numFmtId="166" fontId="8" fillId="2" borderId="0" xfId="0" applyNumberFormat="1" applyFont="1" applyFill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49" fontId="9" fillId="6" borderId="1" xfId="3" applyNumberFormat="1" applyFont="1" applyFill="1" applyBorder="1" applyAlignment="1">
      <alignment horizontal="center" vertical="center" wrapText="1"/>
    </xf>
    <xf numFmtId="165" fontId="10" fillId="6" borderId="1" xfId="3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10" fillId="2" borderId="0" xfId="8" applyFont="1" applyFill="1" applyAlignment="1">
      <alignment horizontal="center" vertical="center"/>
    </xf>
    <xf numFmtId="0" fontId="10" fillId="2" borderId="0" xfId="8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6" fillId="2" borderId="1" xfId="0" applyNumberFormat="1" applyFont="1" applyFill="1" applyBorder="1" applyAlignment="1">
      <alignment vertical="top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55" fillId="6" borderId="1" xfId="0" applyNumberFormat="1" applyFont="1" applyFill="1" applyBorder="1" applyAlignment="1">
      <alignment horizontal="center" vertical="center"/>
    </xf>
    <xf numFmtId="0" fontId="5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7" fontId="6" fillId="2" borderId="1" xfId="10" applyNumberFormat="1" applyFont="1" applyFill="1" applyBorder="1" applyAlignment="1" applyProtection="1">
      <alignment horizontal="left" wrapText="1"/>
      <protection hidden="1"/>
    </xf>
    <xf numFmtId="0" fontId="8" fillId="6" borderId="1" xfId="0" applyFont="1" applyFill="1" applyBorder="1" applyAlignment="1">
      <alignment horizontal="center" vertical="center" wrapText="1"/>
    </xf>
    <xf numFmtId="168" fontId="8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justify" vertical="top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6" fillId="2" borderId="0" xfId="0" applyFont="1" applyFill="1" applyAlignment="1">
      <alignment horizontal="left" wrapText="1"/>
    </xf>
    <xf numFmtId="0" fontId="6" fillId="2" borderId="12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wrapText="1"/>
    </xf>
    <xf numFmtId="165" fontId="10" fillId="2" borderId="1" xfId="8" applyNumberFormat="1" applyFont="1" applyFill="1" applyBorder="1" applyAlignment="1">
      <alignment horizontal="right" vertical="center" wrapText="1"/>
    </xf>
    <xf numFmtId="165" fontId="10" fillId="6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6" fillId="6" borderId="1" xfId="0" applyNumberFormat="1" applyFont="1" applyFill="1" applyBorder="1" applyAlignment="1">
      <alignment horizontal="right" vertical="center" wrapText="1"/>
    </xf>
    <xf numFmtId="0" fontId="8" fillId="2" borderId="1" xfId="11" applyFont="1" applyFill="1" applyBorder="1" applyAlignment="1" applyProtection="1">
      <alignment horizontal="left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49" fontId="60" fillId="6" borderId="1" xfId="0" applyNumberFormat="1" applyFont="1" applyFill="1" applyBorder="1" applyAlignment="1">
      <alignment horizontal="center" vertical="center"/>
    </xf>
    <xf numFmtId="49" fontId="10" fillId="6" borderId="12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wrapText="1"/>
    </xf>
    <xf numFmtId="49" fontId="8" fillId="6" borderId="1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10" fillId="12" borderId="1" xfId="0" applyFont="1" applyFill="1" applyBorder="1" applyAlignment="1">
      <alignment vertical="top" wrapText="1"/>
    </xf>
    <xf numFmtId="49" fontId="53" fillId="12" borderId="1" xfId="9" applyNumberFormat="1" applyFont="1" applyFill="1" applyBorder="1" applyAlignment="1">
      <alignment horizontal="center" vertical="center" wrapText="1"/>
    </xf>
    <xf numFmtId="49" fontId="10" fillId="12" borderId="1" xfId="9" applyNumberFormat="1" applyFont="1" applyFill="1" applyBorder="1" applyAlignment="1">
      <alignment horizontal="center" vertical="center" wrapText="1"/>
    </xf>
    <xf numFmtId="49" fontId="53" fillId="12" borderId="1" xfId="0" applyNumberFormat="1" applyFont="1" applyFill="1" applyBorder="1" applyAlignment="1">
      <alignment horizontal="center" vertical="center"/>
    </xf>
    <xf numFmtId="165" fontId="9" fillId="1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6" fillId="13" borderId="1" xfId="0" applyFont="1" applyFill="1" applyBorder="1" applyAlignment="1">
      <alignment vertical="top" wrapText="1"/>
    </xf>
    <xf numFmtId="49" fontId="43" fillId="13" borderId="1" xfId="9" applyNumberFormat="1" applyFont="1" applyFill="1" applyBorder="1" applyAlignment="1">
      <alignment horizontal="center" vertical="center" wrapText="1"/>
    </xf>
    <xf numFmtId="49" fontId="6" fillId="13" borderId="1" xfId="9" applyNumberFormat="1" applyFont="1" applyFill="1" applyBorder="1" applyAlignment="1">
      <alignment horizontal="center" vertical="center" wrapText="1"/>
    </xf>
    <xf numFmtId="49" fontId="43" fillId="13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right" vertical="center"/>
    </xf>
    <xf numFmtId="0" fontId="43" fillId="13" borderId="1" xfId="0" applyFont="1" applyFill="1" applyBorder="1" applyAlignment="1">
      <alignment horizontal="justify"/>
    </xf>
    <xf numFmtId="49" fontId="10" fillId="13" borderId="1" xfId="9" applyNumberFormat="1" applyFont="1" applyFill="1" applyBorder="1" applyAlignment="1">
      <alignment horizontal="center" vertical="center" wrapText="1"/>
    </xf>
    <xf numFmtId="0" fontId="9" fillId="22" borderId="1" xfId="0" applyFont="1" applyFill="1" applyBorder="1" applyAlignment="1">
      <alignment horizontal="left" vertical="center" wrapText="1"/>
    </xf>
    <xf numFmtId="49" fontId="10" fillId="23" borderId="1" xfId="8" applyNumberFormat="1" applyFont="1" applyFill="1" applyBorder="1" applyAlignment="1">
      <alignment horizontal="center" vertical="center" wrapText="1"/>
    </xf>
    <xf numFmtId="49" fontId="9" fillId="22" borderId="1" xfId="0" applyNumberFormat="1" applyFont="1" applyFill="1" applyBorder="1" applyAlignment="1">
      <alignment horizontal="center" vertical="center" wrapText="1"/>
    </xf>
    <xf numFmtId="49" fontId="9" fillId="22" borderId="1" xfId="0" applyNumberFormat="1" applyFont="1" applyFill="1" applyBorder="1" applyAlignment="1">
      <alignment horizontal="center" vertical="center"/>
    </xf>
    <xf numFmtId="165" fontId="9" fillId="22" borderId="1" xfId="0" applyNumberFormat="1" applyFont="1" applyFill="1" applyBorder="1" applyAlignment="1">
      <alignment horizontal="right" vertical="center" wrapText="1"/>
    </xf>
    <xf numFmtId="0" fontId="6" fillId="23" borderId="0" xfId="8" applyFont="1" applyFill="1" applyAlignment="1">
      <alignment vertical="center"/>
    </xf>
    <xf numFmtId="0" fontId="6" fillId="23" borderId="0" xfId="8" applyFont="1" applyFill="1" applyAlignment="1">
      <alignment vertical="center" wrapText="1"/>
    </xf>
    <xf numFmtId="0" fontId="61" fillId="6" borderId="1" xfId="0" applyFont="1" applyFill="1" applyBorder="1" applyAlignment="1">
      <alignment horizontal="left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6" borderId="1" xfId="0" applyNumberFormat="1" applyFont="1" applyFill="1" applyBorder="1" applyAlignment="1">
      <alignment horizontal="center" vertical="center" wrapText="1"/>
    </xf>
    <xf numFmtId="49" fontId="61" fillId="6" borderId="1" xfId="0" applyNumberFormat="1" applyFont="1" applyFill="1" applyBorder="1" applyAlignment="1">
      <alignment horizontal="center" vertical="center"/>
    </xf>
    <xf numFmtId="165" fontId="61" fillId="6" borderId="1" xfId="0" applyNumberFormat="1" applyFont="1" applyFill="1" applyBorder="1" applyAlignment="1">
      <alignment horizontal="right" vertical="center" wrapText="1"/>
    </xf>
    <xf numFmtId="0" fontId="62" fillId="2" borderId="0" xfId="8" applyFont="1" applyFill="1" applyAlignment="1">
      <alignment vertical="center"/>
    </xf>
    <xf numFmtId="0" fontId="62" fillId="2" borderId="0" xfId="8" applyFont="1" applyFill="1" applyAlignment="1">
      <alignment vertical="center" wrapText="1"/>
    </xf>
    <xf numFmtId="0" fontId="63" fillId="2" borderId="1" xfId="0" applyFont="1" applyFill="1" applyBorder="1" applyAlignment="1">
      <alignment vertical="center" wrapText="1"/>
    </xf>
    <xf numFmtId="167" fontId="6" fillId="15" borderId="1" xfId="10" applyNumberFormat="1" applyFont="1" applyFill="1" applyBorder="1" applyAlignment="1" applyProtection="1">
      <alignment horizontal="left" wrapText="1"/>
      <protection hidden="1"/>
    </xf>
    <xf numFmtId="49" fontId="43" fillId="15" borderId="1" xfId="13" applyNumberFormat="1" applyFont="1" applyFill="1" applyBorder="1" applyAlignment="1">
      <alignment horizontal="center" vertical="center" wrapText="1"/>
    </xf>
    <xf numFmtId="49" fontId="43" fillId="15" borderId="1" xfId="14" applyNumberFormat="1" applyFont="1" applyFill="1" applyBorder="1" applyAlignment="1">
      <alignment horizontal="center" vertical="center" wrapText="1"/>
    </xf>
    <xf numFmtId="0" fontId="43" fillId="15" borderId="1" xfId="14" applyFont="1" applyFill="1" applyBorder="1" applyAlignment="1">
      <alignment horizontal="left" vertical="center"/>
    </xf>
    <xf numFmtId="49" fontId="53" fillId="15" borderId="1" xfId="14" applyNumberFormat="1" applyFont="1" applyFill="1" applyBorder="1" applyAlignment="1">
      <alignment horizontal="center" vertical="center" wrapText="1"/>
    </xf>
    <xf numFmtId="0" fontId="43" fillId="5" borderId="30" xfId="12" applyFont="1" applyFill="1" applyBorder="1" applyAlignment="1">
      <alignment horizontal="left" wrapText="1"/>
    </xf>
    <xf numFmtId="49" fontId="43" fillId="24" borderId="1" xfId="13" applyNumberFormat="1" applyFont="1" applyFill="1" applyBorder="1" applyAlignment="1">
      <alignment horizontal="center" vertical="center" wrapText="1"/>
    </xf>
    <xf numFmtId="49" fontId="43" fillId="24" borderId="1" xfId="14" applyNumberFormat="1" applyFont="1" applyFill="1" applyBorder="1" applyAlignment="1">
      <alignment horizontal="center" vertical="center" wrapText="1"/>
    </xf>
    <xf numFmtId="49" fontId="53" fillId="24" borderId="1" xfId="14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justify" vertical="center"/>
    </xf>
    <xf numFmtId="0" fontId="9" fillId="2" borderId="0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64" fillId="2" borderId="0" xfId="0" applyFont="1" applyFill="1" applyAlignment="1">
      <alignment vertical="center"/>
    </xf>
    <xf numFmtId="0" fontId="64" fillId="2" borderId="0" xfId="0" applyFont="1" applyFill="1" applyAlignment="1">
      <alignment vertical="center" wrapText="1"/>
    </xf>
    <xf numFmtId="0" fontId="9" fillId="2" borderId="1" xfId="0" applyFont="1" applyFill="1" applyBorder="1"/>
    <xf numFmtId="49" fontId="55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 wrapText="1"/>
    </xf>
    <xf numFmtId="0" fontId="4" fillId="2" borderId="0" xfId="0" applyFont="1" applyFill="1"/>
    <xf numFmtId="49" fontId="8" fillId="2" borderId="0" xfId="0" applyNumberFormat="1" applyFont="1" applyFill="1" applyAlignment="1">
      <alignment horizontal="center"/>
    </xf>
    <xf numFmtId="165" fontId="8" fillId="2" borderId="0" xfId="0" applyNumberFormat="1" applyFont="1" applyFill="1" applyAlignment="1">
      <alignment horizontal="right" vertical="center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3" fillId="0" borderId="0" xfId="2" applyFont="1" applyAlignment="1">
      <alignment horizontal="right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8" fillId="2" borderId="0" xfId="2" applyFont="1" applyFill="1" applyAlignment="1">
      <alignment horizontal="right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9" fillId="15" borderId="1" xfId="14" applyNumberFormat="1" applyFont="1" applyFill="1" applyBorder="1" applyAlignment="1">
      <alignment horizontal="left" vertical="center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49" fontId="24" fillId="10" borderId="3" xfId="0" applyNumberFormat="1" applyFont="1" applyFill="1" applyBorder="1" applyAlignment="1">
      <alignment horizontal="center"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36" fillId="2" borderId="16" xfId="8" applyFont="1" applyFill="1" applyBorder="1" applyAlignment="1">
      <alignment horizontal="center" vertical="center" wrapText="1"/>
    </xf>
    <xf numFmtId="0" fontId="36" fillId="2" borderId="0" xfId="8" applyFont="1" applyFill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49" fontId="16" fillId="6" borderId="3" xfId="0" applyNumberFormat="1" applyFont="1" applyFill="1" applyBorder="1" applyAlignment="1">
      <alignment horizontal="center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center" vertical="center" wrapText="1"/>
    </xf>
    <xf numFmtId="0" fontId="16" fillId="2" borderId="16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6" fillId="2" borderId="16" xfId="8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right" vertical="center" wrapText="1"/>
    </xf>
    <xf numFmtId="0" fontId="46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5" fillId="2" borderId="0" xfId="16" applyFont="1" applyFill="1" applyAlignment="1">
      <alignment horizontal="center" vertical="top" wrapText="1"/>
    </xf>
    <xf numFmtId="0" fontId="49" fillId="2" borderId="0" xfId="16" applyFont="1" applyFill="1" applyAlignment="1">
      <alignment horizontal="center" vertical="center" wrapText="1"/>
    </xf>
    <xf numFmtId="0" fontId="6" fillId="2" borderId="0" xfId="16" applyFont="1" applyFill="1" applyAlignment="1">
      <alignment wrapText="1"/>
    </xf>
    <xf numFmtId="0" fontId="6" fillId="2" borderId="0" xfId="16" applyFont="1" applyFill="1" applyAlignment="1">
      <alignment horizontal="center"/>
    </xf>
    <xf numFmtId="49" fontId="6" fillId="2" borderId="0" xfId="16" applyNumberFormat="1" applyFont="1" applyFill="1" applyAlignment="1">
      <alignment horizontal="center"/>
    </xf>
    <xf numFmtId="0" fontId="6" fillId="2" borderId="0" xfId="16" applyFont="1" applyFill="1"/>
    <xf numFmtId="4" fontId="6" fillId="2" borderId="0" xfId="16" applyNumberFormat="1" applyFont="1" applyFill="1" applyBorder="1" applyAlignment="1">
      <alignment vertical="center"/>
    </xf>
    <xf numFmtId="0" fontId="67" fillId="2" borderId="0" xfId="16" applyFont="1" applyFill="1" applyAlignment="1"/>
    <xf numFmtId="0" fontId="67" fillId="2" borderId="0" xfId="16" applyFont="1" applyFill="1" applyAlignment="1">
      <alignment horizontal="center" vertical="top" wrapText="1"/>
    </xf>
    <xf numFmtId="0" fontId="16" fillId="2" borderId="0" xfId="16" applyFont="1" applyFill="1" applyAlignment="1">
      <alignment horizontal="left" vertical="top" wrapText="1"/>
    </xf>
    <xf numFmtId="0" fontId="16" fillId="2" borderId="0" xfId="16" applyFont="1" applyFill="1" applyAlignment="1">
      <alignment vertical="center"/>
    </xf>
    <xf numFmtId="0" fontId="67" fillId="2" borderId="0" xfId="16" applyFont="1" applyFill="1" applyAlignment="1">
      <alignment horizontal="left"/>
    </xf>
    <xf numFmtId="0" fontId="16" fillId="2" borderId="0" xfId="16" applyFont="1" applyFill="1" applyAlignment="1">
      <alignment horizontal="left"/>
    </xf>
    <xf numFmtId="0" fontId="16" fillId="2" borderId="0" xfId="16" applyFont="1" applyFill="1" applyAlignment="1">
      <alignment horizontal="center"/>
    </xf>
    <xf numFmtId="0" fontId="6" fillId="2" borderId="0" xfId="16" applyFont="1" applyFill="1" applyAlignment="1">
      <alignment horizontal="right"/>
    </xf>
    <xf numFmtId="0" fontId="6" fillId="2" borderId="0" xfId="16" applyFont="1" applyFill="1" applyBorder="1" applyAlignment="1">
      <alignment wrapText="1"/>
    </xf>
    <xf numFmtId="0" fontId="68" fillId="2" borderId="0" xfId="16" applyFont="1" applyFill="1" applyAlignment="1">
      <alignment horizontal="center" vertical="center"/>
    </xf>
    <xf numFmtId="0" fontId="16" fillId="2" borderId="0" xfId="16" applyFont="1" applyFill="1" applyAlignment="1">
      <alignment horizontal="center" wrapText="1"/>
    </xf>
    <xf numFmtId="0" fontId="26" fillId="2" borderId="0" xfId="16" applyFont="1" applyFill="1" applyAlignment="1">
      <alignment vertical="center"/>
    </xf>
    <xf numFmtId="0" fontId="67" fillId="2" borderId="0" xfId="16" applyFont="1" applyFill="1" applyAlignment="1">
      <alignment horizontal="center" wrapText="1"/>
    </xf>
    <xf numFmtId="0" fontId="16" fillId="2" borderId="0" xfId="16" applyFont="1" applyFill="1" applyAlignment="1">
      <alignment horizontal="center" vertical="top" wrapText="1"/>
    </xf>
    <xf numFmtId="0" fontId="69" fillId="2" borderId="0" xfId="16" applyFont="1" applyFill="1" applyAlignment="1" applyProtection="1">
      <alignment horizontal="center"/>
    </xf>
    <xf numFmtId="0" fontId="10" fillId="2" borderId="0" xfId="16" applyFont="1" applyFill="1" applyBorder="1" applyAlignment="1" applyProtection="1">
      <alignment horizontal="center" vertical="center" wrapText="1"/>
    </xf>
    <xf numFmtId="4" fontId="6" fillId="2" borderId="0" xfId="16" applyNumberFormat="1" applyFont="1" applyFill="1" applyAlignment="1">
      <alignment vertical="center"/>
    </xf>
    <xf numFmtId="0" fontId="26" fillId="2" borderId="0" xfId="16" applyFont="1" applyFill="1" applyAlignment="1">
      <alignment wrapText="1"/>
    </xf>
    <xf numFmtId="0" fontId="16" fillId="2" borderId="0" xfId="16" applyFont="1" applyFill="1" applyAlignment="1">
      <alignment horizontal="left"/>
    </xf>
    <xf numFmtId="0" fontId="26" fillId="2" borderId="0" xfId="16" applyFont="1" applyFill="1" applyAlignment="1">
      <alignment horizontal="left"/>
    </xf>
    <xf numFmtId="4" fontId="26" fillId="2" borderId="0" xfId="16" applyNumberFormat="1" applyFont="1" applyFill="1" applyAlignment="1">
      <alignment vertical="center"/>
    </xf>
    <xf numFmtId="0" fontId="26" fillId="2" borderId="0" xfId="16" applyFont="1" applyFill="1"/>
    <xf numFmtId="0" fontId="26" fillId="2" borderId="0" xfId="16" applyFont="1" applyFill="1" applyAlignment="1">
      <alignment horizontal="center"/>
    </xf>
    <xf numFmtId="49" fontId="26" fillId="2" borderId="0" xfId="16" applyNumberFormat="1" applyFont="1" applyFill="1" applyAlignment="1">
      <alignment horizontal="center"/>
    </xf>
    <xf numFmtId="0" fontId="70" fillId="2" borderId="0" xfId="16" applyFont="1" applyFill="1" applyAlignment="1" applyProtection="1">
      <alignment horizontal="center"/>
    </xf>
    <xf numFmtId="0" fontId="16" fillId="2" borderId="0" xfId="16" applyFont="1" applyFill="1" applyBorder="1" applyAlignment="1" applyProtection="1">
      <alignment horizontal="center" vertical="center" wrapText="1"/>
    </xf>
    <xf numFmtId="0" fontId="16" fillId="2" borderId="33" xfId="16" applyFont="1" applyFill="1" applyBorder="1" applyAlignment="1">
      <alignment horizontal="left" wrapText="1"/>
    </xf>
    <xf numFmtId="0" fontId="16" fillId="2" borderId="34" xfId="16" applyFont="1" applyFill="1" applyBorder="1" applyAlignment="1">
      <alignment horizontal="center" vertical="center" wrapText="1"/>
    </xf>
    <xf numFmtId="0" fontId="71" fillId="2" borderId="35" xfId="16" applyFont="1" applyFill="1" applyBorder="1" applyAlignment="1">
      <alignment horizontal="center" vertical="center" wrapText="1"/>
    </xf>
    <xf numFmtId="0" fontId="71" fillId="2" borderId="36" xfId="16" applyFont="1" applyFill="1" applyBorder="1" applyAlignment="1">
      <alignment horizontal="center" vertical="center" wrapText="1"/>
    </xf>
    <xf numFmtId="0" fontId="71" fillId="2" borderId="37" xfId="16" applyFont="1" applyFill="1" applyBorder="1" applyAlignment="1">
      <alignment horizontal="center" vertical="center" wrapText="1"/>
    </xf>
    <xf numFmtId="0" fontId="16" fillId="2" borderId="35" xfId="16" applyFont="1" applyFill="1" applyBorder="1" applyAlignment="1">
      <alignment horizontal="center" vertical="center" wrapText="1"/>
    </xf>
    <xf numFmtId="0" fontId="16" fillId="2" borderId="36" xfId="16" applyFont="1" applyFill="1" applyBorder="1" applyAlignment="1">
      <alignment horizontal="center" vertical="center" wrapText="1"/>
    </xf>
    <xf numFmtId="0" fontId="16" fillId="2" borderId="37" xfId="16" applyFont="1" applyFill="1" applyBorder="1" applyAlignment="1">
      <alignment horizontal="center" vertical="center" wrapText="1"/>
    </xf>
    <xf numFmtId="0" fontId="16" fillId="2" borderId="38" xfId="16" applyFont="1" applyFill="1" applyBorder="1" applyAlignment="1">
      <alignment horizontal="center" vertical="center" wrapText="1"/>
    </xf>
    <xf numFmtId="0" fontId="71" fillId="2" borderId="39" xfId="16" applyFont="1" applyFill="1" applyBorder="1" applyAlignment="1">
      <alignment horizontal="center" vertical="center" wrapText="1"/>
    </xf>
    <xf numFmtId="0" fontId="71" fillId="2" borderId="40" xfId="16" applyFont="1" applyFill="1" applyBorder="1" applyAlignment="1">
      <alignment horizontal="center" vertical="center" wrapText="1"/>
    </xf>
    <xf numFmtId="0" fontId="16" fillId="2" borderId="41" xfId="16" applyFont="1" applyFill="1" applyBorder="1" applyAlignment="1">
      <alignment horizontal="center" vertical="center" wrapText="1"/>
    </xf>
    <xf numFmtId="0" fontId="52" fillId="2" borderId="42" xfId="16" applyFont="1" applyFill="1" applyBorder="1" applyAlignment="1">
      <alignment horizontal="center" vertical="center" wrapText="1"/>
    </xf>
    <xf numFmtId="0" fontId="52" fillId="2" borderId="8" xfId="16" applyFont="1" applyFill="1" applyBorder="1" applyAlignment="1">
      <alignment horizontal="center" vertical="center" wrapText="1"/>
    </xf>
    <xf numFmtId="0" fontId="52" fillId="2" borderId="14" xfId="16" applyFont="1" applyFill="1" applyBorder="1" applyAlignment="1">
      <alignment vertical="center" wrapText="1"/>
    </xf>
    <xf numFmtId="0" fontId="52" fillId="2" borderId="0" xfId="16" applyFont="1" applyFill="1" applyAlignment="1">
      <alignment horizontal="center" vertical="center" wrapText="1"/>
    </xf>
    <xf numFmtId="4" fontId="52" fillId="2" borderId="0" xfId="16" applyNumberFormat="1" applyFont="1" applyFill="1" applyAlignment="1">
      <alignment horizontal="center" vertical="center" wrapText="1"/>
    </xf>
    <xf numFmtId="0" fontId="72" fillId="2" borderId="43" xfId="16" applyFont="1" applyFill="1" applyBorder="1" applyAlignment="1">
      <alignment horizontal="left" vertical="center" wrapText="1"/>
    </xf>
    <xf numFmtId="0" fontId="72" fillId="2" borderId="28" xfId="16" applyFont="1" applyFill="1" applyBorder="1" applyAlignment="1">
      <alignment horizontal="left" vertical="center" wrapText="1"/>
    </xf>
    <xf numFmtId="4" fontId="16" fillId="2" borderId="1" xfId="16" applyNumberFormat="1" applyFont="1" applyFill="1" applyBorder="1" applyAlignment="1">
      <alignment horizontal="right" vertical="center" wrapText="1"/>
    </xf>
    <xf numFmtId="0" fontId="73" fillId="2" borderId="43" xfId="16" applyFont="1" applyFill="1" applyBorder="1" applyAlignment="1">
      <alignment horizontal="left" vertical="center" wrapText="1"/>
    </xf>
    <xf numFmtId="0" fontId="73" fillId="2" borderId="28" xfId="16" applyFont="1" applyFill="1" applyBorder="1" applyAlignment="1">
      <alignment horizontal="left" vertical="center" wrapText="1"/>
    </xf>
    <xf numFmtId="4" fontId="5" fillId="2" borderId="0" xfId="16" applyNumberFormat="1" applyFont="1" applyFill="1" applyAlignment="1">
      <alignment horizontal="center" vertical="center" wrapText="1"/>
    </xf>
    <xf numFmtId="0" fontId="10" fillId="2" borderId="32" xfId="16" applyFont="1" applyFill="1" applyBorder="1" applyAlignment="1">
      <alignment horizontal="left" vertical="center" wrapText="1"/>
    </xf>
    <xf numFmtId="169" fontId="6" fillId="2" borderId="1" xfId="16" applyNumberFormat="1" applyFont="1" applyFill="1" applyBorder="1" applyAlignment="1">
      <alignment horizontal="center" vertical="center"/>
    </xf>
    <xf numFmtId="170" fontId="6" fillId="2" borderId="1" xfId="16" applyNumberFormat="1" applyFont="1" applyFill="1" applyBorder="1" applyAlignment="1">
      <alignment horizontal="center" vertical="center"/>
    </xf>
    <xf numFmtId="49" fontId="6" fillId="2" borderId="1" xfId="16" applyNumberFormat="1" applyFont="1" applyFill="1" applyBorder="1" applyAlignment="1" applyProtection="1">
      <alignment horizontal="center" vertical="center" wrapText="1"/>
    </xf>
    <xf numFmtId="4" fontId="6" fillId="2" borderId="1" xfId="16" applyNumberFormat="1" applyFont="1" applyFill="1" applyBorder="1" applyAlignment="1">
      <alignment horizontal="right" vertical="center"/>
    </xf>
    <xf numFmtId="4" fontId="6" fillId="2" borderId="0" xfId="16" applyNumberFormat="1" applyFont="1" applyFill="1"/>
    <xf numFmtId="0" fontId="6" fillId="2" borderId="32" xfId="16" applyFont="1" applyFill="1" applyBorder="1" applyAlignment="1">
      <alignment horizontal="left" vertical="center" wrapText="1"/>
    </xf>
    <xf numFmtId="169" fontId="10" fillId="2" borderId="1" xfId="16" applyNumberFormat="1" applyFont="1" applyFill="1" applyBorder="1" applyAlignment="1">
      <alignment horizontal="center" vertical="center"/>
    </xf>
    <xf numFmtId="170" fontId="10" fillId="2" borderId="1" xfId="16" applyNumberFormat="1" applyFont="1" applyFill="1" applyBorder="1" applyAlignment="1">
      <alignment horizontal="center" vertical="center"/>
    </xf>
    <xf numFmtId="49" fontId="10" fillId="2" borderId="1" xfId="16" applyNumberFormat="1" applyFont="1" applyFill="1" applyBorder="1" applyAlignment="1" applyProtection="1">
      <alignment horizontal="center" vertical="center" wrapText="1"/>
    </xf>
    <xf numFmtId="4" fontId="10" fillId="2" borderId="1" xfId="16" applyNumberFormat="1" applyFont="1" applyFill="1" applyBorder="1" applyAlignment="1">
      <alignment horizontal="right" vertical="center"/>
    </xf>
    <xf numFmtId="0" fontId="10" fillId="2" borderId="0" xfId="16" applyFont="1" applyFill="1"/>
    <xf numFmtId="0" fontId="10" fillId="2" borderId="4" xfId="16" applyFont="1" applyFill="1" applyBorder="1" applyAlignment="1">
      <alignment horizontal="left" vertical="center" wrapText="1"/>
    </xf>
    <xf numFmtId="4" fontId="6" fillId="2" borderId="1" xfId="16" applyNumberFormat="1" applyFont="1" applyFill="1" applyBorder="1" applyAlignment="1">
      <alignment horizontal="right"/>
    </xf>
    <xf numFmtId="4" fontId="16" fillId="2" borderId="0" xfId="16" applyNumberFormat="1" applyFont="1" applyFill="1"/>
    <xf numFmtId="0" fontId="10" fillId="2" borderId="1" xfId="16" applyFont="1" applyFill="1" applyBorder="1" applyAlignment="1">
      <alignment horizontal="left" vertical="center" wrapText="1"/>
    </xf>
    <xf numFmtId="4" fontId="10" fillId="2" borderId="0" xfId="16" applyNumberFormat="1" applyFont="1" applyFill="1"/>
    <xf numFmtId="0" fontId="50" fillId="6" borderId="1" xfId="16" applyFont="1" applyFill="1" applyBorder="1" applyAlignment="1">
      <alignment horizontal="left" vertical="center" wrapText="1"/>
    </xf>
    <xf numFmtId="167" fontId="6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74" fillId="2" borderId="1" xfId="16" applyFont="1" applyFill="1" applyBorder="1" applyAlignment="1">
      <alignment horizontal="left" vertical="center" wrapText="1"/>
    </xf>
    <xf numFmtId="0" fontId="75" fillId="2" borderId="1" xfId="16" applyFont="1" applyFill="1" applyBorder="1" applyAlignment="1">
      <alignment horizontal="left" vertical="center" wrapText="1"/>
    </xf>
    <xf numFmtId="0" fontId="76" fillId="2" borderId="1" xfId="16" applyFont="1" applyFill="1" applyBorder="1" applyAlignment="1">
      <alignment horizontal="left" vertical="center" wrapText="1"/>
    </xf>
    <xf numFmtId="165" fontId="6" fillId="2" borderId="1" xfId="16" applyNumberFormat="1" applyFont="1" applyFill="1" applyBorder="1" applyAlignment="1">
      <alignment horizontal="right" vertical="center"/>
    </xf>
    <xf numFmtId="49" fontId="8" fillId="17" borderId="1" xfId="16" applyNumberFormat="1" applyFont="1" applyFill="1" applyBorder="1" applyAlignment="1">
      <alignment horizontal="center" vertical="center"/>
    </xf>
    <xf numFmtId="0" fontId="9" fillId="2" borderId="44" xfId="16" applyFont="1" applyFill="1" applyBorder="1" applyAlignment="1">
      <alignment horizontal="left" vertical="center" wrapText="1"/>
    </xf>
    <xf numFmtId="169" fontId="6" fillId="2" borderId="44" xfId="16" applyNumberFormat="1" applyFont="1" applyFill="1" applyBorder="1" applyAlignment="1">
      <alignment horizontal="center" vertical="center"/>
    </xf>
    <xf numFmtId="170" fontId="6" fillId="2" borderId="44" xfId="16" applyNumberFormat="1" applyFont="1" applyFill="1" applyBorder="1" applyAlignment="1">
      <alignment horizontal="center" vertical="center"/>
    </xf>
    <xf numFmtId="49" fontId="6" fillId="2" borderId="44" xfId="16" applyNumberFormat="1" applyFont="1" applyFill="1" applyBorder="1" applyAlignment="1">
      <alignment horizontal="center" vertical="center"/>
    </xf>
    <xf numFmtId="49" fontId="6" fillId="2" borderId="44" xfId="16" applyNumberFormat="1" applyFont="1" applyFill="1" applyBorder="1" applyAlignment="1" applyProtection="1">
      <alignment horizontal="center" vertical="center" wrapText="1"/>
    </xf>
    <xf numFmtId="4" fontId="6" fillId="2" borderId="44" xfId="16" applyNumberFormat="1" applyFont="1" applyFill="1" applyBorder="1" applyAlignment="1">
      <alignment horizontal="right" vertical="center"/>
    </xf>
    <xf numFmtId="4" fontId="10" fillId="2" borderId="44" xfId="16" applyNumberFormat="1" applyFont="1" applyFill="1" applyBorder="1" applyAlignment="1">
      <alignment horizontal="right" vertical="center"/>
    </xf>
    <xf numFmtId="0" fontId="16" fillId="2" borderId="44" xfId="16" applyFont="1" applyFill="1" applyBorder="1" applyAlignment="1">
      <alignment horizontal="left" wrapText="1"/>
    </xf>
    <xf numFmtId="0" fontId="16" fillId="2" borderId="45" xfId="16" applyFont="1" applyFill="1" applyBorder="1" applyAlignment="1">
      <alignment horizontal="center" vertical="center" wrapText="1"/>
    </xf>
    <xf numFmtId="0" fontId="16" fillId="2" borderId="46" xfId="16" applyFont="1" applyFill="1" applyBorder="1" applyAlignment="1">
      <alignment horizontal="center" vertical="center" wrapText="1"/>
    </xf>
    <xf numFmtId="0" fontId="16" fillId="2" borderId="47" xfId="16" applyFont="1" applyFill="1" applyBorder="1" applyAlignment="1">
      <alignment horizontal="center" vertical="center" wrapText="1"/>
    </xf>
    <xf numFmtId="0" fontId="6" fillId="2" borderId="0" xfId="16" applyFont="1" applyFill="1" applyBorder="1" applyAlignment="1"/>
    <xf numFmtId="0" fontId="6" fillId="2" borderId="0" xfId="16" applyFont="1" applyFill="1" applyBorder="1"/>
    <xf numFmtId="0" fontId="16" fillId="2" borderId="48" xfId="16" applyFont="1" applyFill="1" applyBorder="1" applyAlignment="1">
      <alignment horizontal="center" vertical="center" wrapText="1"/>
    </xf>
    <xf numFmtId="0" fontId="16" fillId="2" borderId="33" xfId="16" applyFont="1" applyFill="1" applyBorder="1" applyAlignment="1">
      <alignment horizontal="center" vertical="center" wrapText="1"/>
    </xf>
    <xf numFmtId="0" fontId="16" fillId="2" borderId="49" xfId="16" applyFont="1" applyFill="1" applyBorder="1" applyAlignment="1">
      <alignment horizontal="center" vertical="center" wrapText="1"/>
    </xf>
    <xf numFmtId="0" fontId="52" fillId="2" borderId="1" xfId="16" applyFont="1" applyFill="1" applyBorder="1" applyAlignment="1">
      <alignment horizontal="center" vertical="center" wrapText="1"/>
    </xf>
    <xf numFmtId="0" fontId="52" fillId="2" borderId="1" xfId="16" applyFont="1" applyFill="1" applyBorder="1" applyAlignment="1">
      <alignment vertical="center" wrapText="1"/>
    </xf>
    <xf numFmtId="0" fontId="52" fillId="2" borderId="0" xfId="16" applyFont="1" applyFill="1" applyBorder="1" applyAlignment="1">
      <alignment horizontal="center" vertical="center" wrapText="1"/>
    </xf>
    <xf numFmtId="0" fontId="52" fillId="2" borderId="0" xfId="16" applyFont="1" applyFill="1" applyBorder="1" applyAlignment="1">
      <alignment vertical="center" wrapText="1"/>
    </xf>
    <xf numFmtId="0" fontId="26" fillId="2" borderId="0" xfId="16" applyFont="1" applyFill="1" applyBorder="1" applyAlignment="1">
      <alignment wrapText="1"/>
    </xf>
    <xf numFmtId="0" fontId="26" fillId="2" borderId="0" xfId="16" applyFont="1" applyFill="1" applyBorder="1" applyAlignment="1"/>
    <xf numFmtId="0" fontId="26" fillId="2" borderId="0" xfId="16" applyFont="1" applyFill="1" applyBorder="1" applyAlignment="1">
      <alignment horizontal="left"/>
    </xf>
    <xf numFmtId="49" fontId="26" fillId="2" borderId="0" xfId="16" applyNumberFormat="1" applyFont="1" applyFill="1" applyBorder="1" applyAlignment="1" applyProtection="1">
      <alignment horizontal="center" vertical="center" wrapText="1"/>
    </xf>
    <xf numFmtId="0" fontId="26" fillId="2" borderId="0" xfId="16" applyFont="1" applyFill="1" applyAlignment="1"/>
    <xf numFmtId="0" fontId="26" fillId="2" borderId="0" xfId="16" applyFont="1" applyFill="1" applyAlignment="1">
      <alignment horizontal="center" vertical="center" wrapText="1"/>
    </xf>
    <xf numFmtId="0" fontId="26" fillId="2" borderId="0" xfId="16" applyFont="1" applyFill="1" applyBorder="1" applyAlignment="1">
      <alignment vertical="center"/>
    </xf>
    <xf numFmtId="0" fontId="26" fillId="2" borderId="0" xfId="16" applyFont="1" applyFill="1" applyBorder="1" applyAlignment="1">
      <alignment horizontal="center"/>
    </xf>
    <xf numFmtId="49" fontId="26" fillId="2" borderId="0" xfId="16" applyNumberFormat="1" applyFont="1" applyFill="1" applyBorder="1" applyAlignment="1">
      <alignment horizontal="center"/>
    </xf>
    <xf numFmtId="49" fontId="26" fillId="2" borderId="0" xfId="16" applyNumberFormat="1" applyFont="1" applyFill="1"/>
    <xf numFmtId="0" fontId="6" fillId="2" borderId="0" xfId="16" applyFont="1" applyFill="1" applyAlignment="1"/>
    <xf numFmtId="0" fontId="14" fillId="2" borderId="0" xfId="16" applyFont="1" applyFill="1"/>
    <xf numFmtId="0" fontId="14" fillId="2" borderId="0" xfId="16" applyFont="1" applyFill="1" applyAlignment="1">
      <alignment wrapText="1"/>
    </xf>
    <xf numFmtId="4" fontId="26" fillId="2" borderId="0" xfId="16" applyNumberFormat="1" applyFont="1" applyFill="1" applyBorder="1" applyAlignment="1">
      <alignment vertical="center"/>
    </xf>
  </cellXfs>
  <cellStyles count="19">
    <cellStyle name="Normal" xfId="7"/>
    <cellStyle name="Гиперссылка" xfId="11" builtinId="8"/>
    <cellStyle name="Обычный" xfId="0" builtinId="0"/>
    <cellStyle name="Обычный 2" xfId="16"/>
    <cellStyle name="Обычный 2 2" xfId="10"/>
    <cellStyle name="Обычный 3" xfId="12"/>
    <cellStyle name="Обычный 4" xfId="14"/>
    <cellStyle name="Обычный_Бюджет2014_Рыльск(уточнение 8)" xfId="2"/>
    <cellStyle name="Обычный_Лист1" xfId="15"/>
    <cellStyle name="Обычный_Лист1 2" xfId="18"/>
    <cellStyle name="Обычный_прил (1 23 12 2008)" xfId="5"/>
    <cellStyle name="Обычный_прил 1 по новой БК" xfId="6"/>
    <cellStyle name="Обычный_Прил.1,2,3-2009" xfId="3"/>
    <cellStyle name="Обычный_Прил.1,2,3-2009_Бюджет2014_Рыльск(уточнение 8)" xfId="4"/>
    <cellStyle name="Обычный_Прил.7,8 Расходы_2009" xfId="8"/>
    <cellStyle name="Обычный_прил5_1" xfId="17"/>
    <cellStyle name="Стиль 1" xfId="9"/>
    <cellStyle name="Стиль 1 2" xfId="1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glavbuh\Documents\&#1041;&#1102;&#1076;&#1078;&#1077;&#1090;%202014%20&#1075;%20%20&#1089;&#1086;%20&#1074;&#1089;&#1077;&#1084;&#1080;%20&#1087;&#1088;&#1080;&#1083;&#1086;&#1078;&#1077;&#1085;&#1080;&#1103;&#1084;&#1080;\&#1055;&#1088;.1-8%20%202014%20&#1075;.%20&#1052;.&#1054;.%20&#1058;&#1077;&#1090;&#1082;&#1080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5 (10)"/>
      <sheetName val="Прил1"/>
      <sheetName val="Прил.3"/>
      <sheetName val="Прил.4"/>
      <sheetName val="Прил.5"/>
      <sheetName val="Прил.6"/>
      <sheetName val="Прил.6.1"/>
      <sheetName val="Прил.7"/>
      <sheetName val="Прил8"/>
      <sheetName val="план расх."/>
      <sheetName val="план дох."/>
      <sheetName val="Прил1 (2)"/>
      <sheetName val="Прил.3 (2)"/>
      <sheetName val="Прил.4 (2)"/>
      <sheetName val="Прил.5 (2)"/>
      <sheetName val="Прил.6 (2)"/>
      <sheetName val="Прил.6.1 (2)"/>
      <sheetName val="Прил.7 (2)"/>
      <sheetName val="Прил8 (2)"/>
      <sheetName val="Прил1 (3)"/>
      <sheetName val="Прил.4 (3)"/>
      <sheetName val="Прил.5 (3)"/>
      <sheetName val="Прил.6 (3)"/>
      <sheetName val="Прил.6.1 (3)"/>
      <sheetName val="Прил1 (4)"/>
      <sheetName val="Прил.4 (4)"/>
      <sheetName val="Прил.5 (4)"/>
      <sheetName val="Прил.6 (4)"/>
      <sheetName val="Прил.6.1 (4)"/>
      <sheetName val="Прил1 (5)"/>
      <sheetName val="Прил.4 (5)"/>
      <sheetName val="Прил.5 (5)"/>
      <sheetName val="Прил.6 (5)"/>
      <sheetName val="Прил.6.1 (5)"/>
      <sheetName val="Прил1 (6)"/>
      <sheetName val="Прил.4 (6)"/>
      <sheetName val="Прил.5 (6)"/>
      <sheetName val="Прил.6 (6)"/>
      <sheetName val="Прил.6.1 (6)"/>
      <sheetName val="Прил.3 (3)"/>
      <sheetName val="Прил1 (7)"/>
      <sheetName val="Прил.4 (7)"/>
      <sheetName val="Прил.5 (7)"/>
      <sheetName val="Прил.6 (7)"/>
      <sheetName val="Прил.6.1 (7)"/>
      <sheetName val="Прил1 (8)"/>
      <sheetName val="Прил.4 (8)"/>
      <sheetName val="Прил.5 (8)"/>
      <sheetName val="Прил.6 (8)"/>
      <sheetName val="Прил.6.1 (8)"/>
      <sheetName val="Прил1 (9)"/>
      <sheetName val="Прил.4 (9)"/>
      <sheetName val="Прил.5 (9)"/>
      <sheetName val="Прил.6 (9)"/>
      <sheetName val="Прил.6.1 (9)"/>
      <sheetName val="Прил1 (10)"/>
      <sheetName val="Прил.4 (10)"/>
      <sheetName val="Прил.6 (10)"/>
      <sheetName val="Прил.6.1 (10)"/>
      <sheetName val="Прил1 (11)"/>
      <sheetName val="Прил.4 (11)"/>
      <sheetName val="Прил.5 (11)"/>
      <sheetName val="Прил.6 (11)"/>
      <sheetName val="Прил.6.1 (11)"/>
      <sheetName val="Прил1 (12)"/>
      <sheetName val="Прил.4 (12)"/>
      <sheetName val="Прил.5 (12)"/>
      <sheetName val="Прил.6 (12)"/>
      <sheetName val="Прил.6.1 (12)"/>
      <sheetName val="Прил1 (13)"/>
      <sheetName val="Прил.4 (13)"/>
      <sheetName val="Прил.5 (13)"/>
      <sheetName val="Прил.6 (13)"/>
      <sheetName val="Прил.6.1 (1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>
        <row r="27">
          <cell r="A27" t="str">
            <v xml:space="preserve"> 1 03 00000 00 0000 000</v>
          </cell>
          <cell r="B27" t="str">
            <v>НАЛОГИ НА ТОВАРЫ (РАБОТЫ, УСЛУГИ) РЕАЛИЗУЕМЫЕ НА ТЕРРИТОРИИ РОССИЙСКОЙ ФЕДЕРАЦИИ</v>
          </cell>
        </row>
        <row r="28">
          <cell r="A28" t="str">
            <v xml:space="preserve"> 1 03 02000 01 0000 110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22" workbookViewId="0">
      <selection activeCell="B40" sqref="B40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3" width="15.7109375" style="30" customWidth="1"/>
    <col min="4" max="5" width="15.7109375" style="18" customWidth="1"/>
    <col min="6" max="6" width="10" style="18" customWidth="1"/>
    <col min="7" max="9" width="9.140625" style="18"/>
    <col min="10" max="10" width="22.7109375" style="19" customWidth="1"/>
    <col min="11" max="16384" width="9.140625" style="18"/>
  </cols>
  <sheetData>
    <row r="1" spans="1:11" s="1" customFormat="1" x14ac:dyDescent="0.25">
      <c r="A1" s="739" t="s">
        <v>0</v>
      </c>
      <c r="B1" s="739"/>
      <c r="C1" s="739"/>
      <c r="D1" s="739"/>
      <c r="E1" s="739"/>
      <c r="J1" s="2"/>
    </row>
    <row r="2" spans="1:11" s="4" customFormat="1" ht="15.75" customHeight="1" x14ac:dyDescent="0.25">
      <c r="A2" s="740" t="s">
        <v>1</v>
      </c>
      <c r="B2" s="740"/>
      <c r="C2" s="740"/>
      <c r="D2" s="740"/>
      <c r="E2" s="740"/>
      <c r="F2" s="3"/>
      <c r="J2" s="5"/>
    </row>
    <row r="3" spans="1:11" s="4" customFormat="1" ht="15.75" customHeight="1" x14ac:dyDescent="0.25">
      <c r="A3" s="740" t="s">
        <v>2</v>
      </c>
      <c r="B3" s="740"/>
      <c r="C3" s="740"/>
      <c r="D3" s="740"/>
      <c r="E3" s="740"/>
      <c r="F3" s="3"/>
      <c r="J3" s="5"/>
    </row>
    <row r="4" spans="1:11" s="7" customFormat="1" ht="16.5" customHeight="1" x14ac:dyDescent="0.25">
      <c r="A4" s="741" t="s">
        <v>3</v>
      </c>
      <c r="B4" s="741"/>
      <c r="C4" s="741"/>
      <c r="D4" s="741"/>
      <c r="E4" s="741"/>
      <c r="F4" s="6"/>
      <c r="J4" s="8"/>
    </row>
    <row r="5" spans="1:11" s="7" customFormat="1" ht="16.5" customHeight="1" x14ac:dyDescent="0.25">
      <c r="A5" s="741" t="s">
        <v>4</v>
      </c>
      <c r="B5" s="741"/>
      <c r="C5" s="741"/>
      <c r="D5" s="741"/>
      <c r="E5" s="741"/>
      <c r="F5" s="6"/>
      <c r="J5" s="8"/>
    </row>
    <row r="6" spans="1:11" s="11" customFormat="1" x14ac:dyDescent="0.25">
      <c r="A6" s="9"/>
      <c r="B6" s="10"/>
      <c r="C6" s="10"/>
      <c r="J6" s="12"/>
    </row>
    <row r="7" spans="1:11" s="11" customFormat="1" x14ac:dyDescent="0.25">
      <c r="A7" s="9"/>
      <c r="B7" s="13"/>
      <c r="C7" s="10"/>
      <c r="J7" s="12"/>
    </row>
    <row r="8" spans="1:11" s="11" customFormat="1" x14ac:dyDescent="0.25">
      <c r="A8" s="742" t="s">
        <v>5</v>
      </c>
      <c r="B8" s="742"/>
      <c r="C8" s="742"/>
      <c r="J8" s="12"/>
    </row>
    <row r="9" spans="1:11" s="11" customFormat="1" ht="18.75" customHeight="1" x14ac:dyDescent="0.25">
      <c r="A9" s="737" t="s">
        <v>6</v>
      </c>
      <c r="B9" s="737"/>
      <c r="C9" s="737"/>
      <c r="J9" s="12"/>
    </row>
    <row r="10" spans="1:11" s="11" customFormat="1" x14ac:dyDescent="0.25">
      <c r="A10" s="9"/>
      <c r="B10" s="14"/>
      <c r="C10" s="10"/>
      <c r="J10" s="12"/>
    </row>
    <row r="11" spans="1:11" s="11" customFormat="1" x14ac:dyDescent="0.25">
      <c r="A11" s="15" t="s">
        <v>7</v>
      </c>
      <c r="C11" s="10" t="s">
        <v>8</v>
      </c>
      <c r="J11" s="12"/>
    </row>
    <row r="12" spans="1:11" ht="54" customHeight="1" x14ac:dyDescent="0.2">
      <c r="A12" s="16" t="s">
        <v>9</v>
      </c>
      <c r="B12" s="16" t="s">
        <v>10</v>
      </c>
      <c r="C12" s="17" t="s">
        <v>11</v>
      </c>
      <c r="D12" s="17" t="s">
        <v>12</v>
      </c>
      <c r="E12" s="17" t="s">
        <v>13</v>
      </c>
    </row>
    <row r="13" spans="1:11" ht="31.5" x14ac:dyDescent="0.2">
      <c r="A13" s="20" t="s">
        <v>14</v>
      </c>
      <c r="B13" s="21" t="s">
        <v>15</v>
      </c>
      <c r="C13" s="22">
        <f>C14+C19+C24</f>
        <v>444.50800000000163</v>
      </c>
      <c r="D13" s="22">
        <f>D14+D19+D24</f>
        <v>0</v>
      </c>
      <c r="E13" s="22">
        <f>E14+E19+E24</f>
        <v>0</v>
      </c>
    </row>
    <row r="14" spans="1:11" ht="31.5" hidden="1" x14ac:dyDescent="0.2">
      <c r="A14" s="23" t="s">
        <v>16</v>
      </c>
      <c r="B14" s="24" t="s">
        <v>17</v>
      </c>
      <c r="C14" s="22">
        <f>+C15+C17</f>
        <v>0</v>
      </c>
      <c r="D14" s="22">
        <f>+D15+D17</f>
        <v>0</v>
      </c>
      <c r="E14" s="22">
        <f>+E15+E17</f>
        <v>0</v>
      </c>
      <c r="H14" s="738"/>
      <c r="I14" s="738"/>
      <c r="J14" s="738"/>
      <c r="K14" s="738"/>
    </row>
    <row r="15" spans="1:11" ht="31.5" hidden="1" x14ac:dyDescent="0.2">
      <c r="A15" s="25" t="s">
        <v>18</v>
      </c>
      <c r="B15" s="26" t="s">
        <v>19</v>
      </c>
      <c r="C15" s="22">
        <f>+C16</f>
        <v>0</v>
      </c>
      <c r="D15" s="22">
        <f>+D16</f>
        <v>0</v>
      </c>
      <c r="E15" s="22">
        <f>+E16</f>
        <v>0</v>
      </c>
    </row>
    <row r="16" spans="1:11" ht="31.5" hidden="1" x14ac:dyDescent="0.2">
      <c r="A16" s="25" t="s">
        <v>20</v>
      </c>
      <c r="B16" s="26" t="s">
        <v>21</v>
      </c>
      <c r="C16" s="27"/>
      <c r="D16" s="27"/>
      <c r="E16" s="27"/>
    </row>
    <row r="17" spans="1:5" ht="31.5" hidden="1" x14ac:dyDescent="0.2">
      <c r="A17" s="25" t="s">
        <v>22</v>
      </c>
      <c r="B17" s="26" t="s">
        <v>23</v>
      </c>
      <c r="C17" s="22">
        <f>+C18</f>
        <v>0</v>
      </c>
      <c r="D17" s="22">
        <f>+D18</f>
        <v>0</v>
      </c>
      <c r="E17" s="22">
        <f>+E18</f>
        <v>0</v>
      </c>
    </row>
    <row r="18" spans="1:5" ht="31.5" hidden="1" x14ac:dyDescent="0.2">
      <c r="A18" s="25" t="s">
        <v>24</v>
      </c>
      <c r="B18" s="26" t="s">
        <v>25</v>
      </c>
      <c r="C18" s="27"/>
      <c r="D18" s="27"/>
      <c r="E18" s="27"/>
    </row>
    <row r="19" spans="1:5" ht="31.5" x14ac:dyDescent="0.2">
      <c r="A19" s="23" t="s">
        <v>26</v>
      </c>
      <c r="B19" s="24" t="s">
        <v>27</v>
      </c>
      <c r="C19" s="22">
        <f>+C20+C22</f>
        <v>-500</v>
      </c>
      <c r="D19" s="22">
        <f>+D20+D22</f>
        <v>0</v>
      </c>
      <c r="E19" s="22">
        <f>+E20+E22</f>
        <v>0</v>
      </c>
    </row>
    <row r="20" spans="1:5" ht="47.25" x14ac:dyDescent="0.2">
      <c r="A20" s="25" t="s">
        <v>28</v>
      </c>
      <c r="B20" s="26" t="s">
        <v>29</v>
      </c>
      <c r="C20" s="22">
        <f>C21</f>
        <v>0</v>
      </c>
      <c r="D20" s="22">
        <f>D21</f>
        <v>0</v>
      </c>
      <c r="E20" s="22">
        <f>E21</f>
        <v>0</v>
      </c>
    </row>
    <row r="21" spans="1:5" ht="47.25" x14ac:dyDescent="0.2">
      <c r="A21" s="25" t="s">
        <v>30</v>
      </c>
      <c r="B21" s="26" t="s">
        <v>31</v>
      </c>
      <c r="C21" s="27">
        <v>0</v>
      </c>
      <c r="D21" s="27">
        <v>0</v>
      </c>
      <c r="E21" s="27">
        <v>0</v>
      </c>
    </row>
    <row r="22" spans="1:5" ht="47.25" x14ac:dyDescent="0.2">
      <c r="A22" s="25" t="s">
        <v>32</v>
      </c>
      <c r="B22" s="26" t="s">
        <v>33</v>
      </c>
      <c r="C22" s="22">
        <f>C23</f>
        <v>-500</v>
      </c>
      <c r="D22" s="22">
        <f>D23</f>
        <v>0</v>
      </c>
      <c r="E22" s="22">
        <f>E23</f>
        <v>0</v>
      </c>
    </row>
    <row r="23" spans="1:5" ht="47.25" x14ac:dyDescent="0.2">
      <c r="A23" s="25" t="s">
        <v>34</v>
      </c>
      <c r="B23" s="26" t="s">
        <v>35</v>
      </c>
      <c r="C23" s="27">
        <v>-500</v>
      </c>
      <c r="D23" s="27">
        <v>0</v>
      </c>
      <c r="E23" s="27">
        <v>0</v>
      </c>
    </row>
    <row r="24" spans="1:5" ht="31.5" x14ac:dyDescent="0.2">
      <c r="A24" s="23" t="s">
        <v>36</v>
      </c>
      <c r="B24" s="24" t="s">
        <v>37</v>
      </c>
      <c r="C24" s="22">
        <f>C25+C29</f>
        <v>944.50800000000163</v>
      </c>
      <c r="D24" s="22">
        <f>D25+D29</f>
        <v>0</v>
      </c>
      <c r="E24" s="22">
        <f>E25+E29</f>
        <v>0</v>
      </c>
    </row>
    <row r="25" spans="1:5" x14ac:dyDescent="0.2">
      <c r="A25" s="25" t="s">
        <v>38</v>
      </c>
      <c r="B25" s="26" t="s">
        <v>39</v>
      </c>
      <c r="C25" s="22">
        <f>C26</f>
        <v>-17091.373</v>
      </c>
      <c r="D25" s="22">
        <f t="shared" ref="D25:E27" si="0">D26</f>
        <v>-13881.743</v>
      </c>
      <c r="E25" s="22">
        <f t="shared" si="0"/>
        <v>-12405.514999999999</v>
      </c>
    </row>
    <row r="26" spans="1:5" x14ac:dyDescent="0.2">
      <c r="A26" s="25" t="s">
        <v>40</v>
      </c>
      <c r="B26" s="26" t="s">
        <v>41</v>
      </c>
      <c r="C26" s="22">
        <f>C27</f>
        <v>-17091.373</v>
      </c>
      <c r="D26" s="22">
        <f t="shared" si="0"/>
        <v>-13881.743</v>
      </c>
      <c r="E26" s="22">
        <f t="shared" si="0"/>
        <v>-12405.514999999999</v>
      </c>
    </row>
    <row r="27" spans="1:5" x14ac:dyDescent="0.2">
      <c r="A27" s="25" t="s">
        <v>42</v>
      </c>
      <c r="B27" s="26" t="s">
        <v>43</v>
      </c>
      <c r="C27" s="22">
        <f>C28</f>
        <v>-17091.373</v>
      </c>
      <c r="D27" s="22">
        <f t="shared" si="0"/>
        <v>-13881.743</v>
      </c>
      <c r="E27" s="22">
        <f t="shared" si="0"/>
        <v>-12405.514999999999</v>
      </c>
    </row>
    <row r="28" spans="1:5" ht="31.5" x14ac:dyDescent="0.2">
      <c r="A28" s="25" t="s">
        <v>44</v>
      </c>
      <c r="B28" s="26" t="s">
        <v>45</v>
      </c>
      <c r="C28" s="27">
        <v>-17091.373</v>
      </c>
      <c r="D28" s="27">
        <v>-13881.743</v>
      </c>
      <c r="E28" s="27">
        <v>-12405.514999999999</v>
      </c>
    </row>
    <row r="29" spans="1:5" x14ac:dyDescent="0.2">
      <c r="A29" s="25" t="s">
        <v>46</v>
      </c>
      <c r="B29" s="26" t="s">
        <v>47</v>
      </c>
      <c r="C29" s="22">
        <f>C30</f>
        <v>18035.881000000001</v>
      </c>
      <c r="D29" s="22">
        <f t="shared" ref="D29:E31" si="1">D30</f>
        <v>13881.743</v>
      </c>
      <c r="E29" s="22">
        <f t="shared" si="1"/>
        <v>12405.514999999999</v>
      </c>
    </row>
    <row r="30" spans="1:5" x14ac:dyDescent="0.2">
      <c r="A30" s="25" t="s">
        <v>48</v>
      </c>
      <c r="B30" s="26" t="s">
        <v>49</v>
      </c>
      <c r="C30" s="22">
        <f>C31</f>
        <v>18035.881000000001</v>
      </c>
      <c r="D30" s="22">
        <f t="shared" si="1"/>
        <v>13881.743</v>
      </c>
      <c r="E30" s="22">
        <f t="shared" si="1"/>
        <v>12405.514999999999</v>
      </c>
    </row>
    <row r="31" spans="1:5" x14ac:dyDescent="0.2">
      <c r="A31" s="25" t="s">
        <v>50</v>
      </c>
      <c r="B31" s="26" t="s">
        <v>51</v>
      </c>
      <c r="C31" s="22">
        <f>C32</f>
        <v>18035.881000000001</v>
      </c>
      <c r="D31" s="22">
        <f t="shared" si="1"/>
        <v>13881.743</v>
      </c>
      <c r="E31" s="22">
        <f t="shared" si="1"/>
        <v>12405.514999999999</v>
      </c>
    </row>
    <row r="32" spans="1:5" ht="31.5" x14ac:dyDescent="0.2">
      <c r="A32" s="25" t="s">
        <v>52</v>
      </c>
      <c r="B32" s="26" t="s">
        <v>53</v>
      </c>
      <c r="C32" s="27">
        <v>18035.881000000001</v>
      </c>
      <c r="D32" s="27">
        <v>13881.743</v>
      </c>
      <c r="E32" s="27">
        <v>12405.514999999999</v>
      </c>
    </row>
    <row r="34" spans="10:10" x14ac:dyDescent="0.25">
      <c r="J34" s="19">
        <f>C32</f>
        <v>18035.881000000001</v>
      </c>
    </row>
  </sheetData>
  <mergeCells count="8">
    <mergeCell ref="A9:C9"/>
    <mergeCell ref="H14:K14"/>
    <mergeCell ref="A1:E1"/>
    <mergeCell ref="A2:E2"/>
    <mergeCell ref="A3:E3"/>
    <mergeCell ref="A4:E4"/>
    <mergeCell ref="A5:E5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zoomScale="90" zoomScaleNormal="90" workbookViewId="0">
      <selection activeCell="D33" sqref="D33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4" width="14.140625" style="36" customWidth="1"/>
    <col min="5" max="5" width="14.5703125" style="36" customWidth="1"/>
    <col min="6" max="16384" width="8.85546875" style="37"/>
  </cols>
  <sheetData>
    <row r="1" spans="1:10" s="32" customFormat="1" x14ac:dyDescent="0.25">
      <c r="A1" s="745" t="s">
        <v>54</v>
      </c>
      <c r="B1" s="745"/>
      <c r="C1" s="745"/>
      <c r="D1" s="745"/>
      <c r="E1" s="745"/>
      <c r="F1" s="31"/>
    </row>
    <row r="2" spans="1:10" s="32" customFormat="1" x14ac:dyDescent="0.25">
      <c r="A2" s="745" t="s">
        <v>55</v>
      </c>
      <c r="B2" s="745"/>
      <c r="C2" s="745"/>
      <c r="D2" s="745"/>
      <c r="E2" s="745"/>
      <c r="F2" s="31"/>
    </row>
    <row r="3" spans="1:10" s="33" customFormat="1" ht="15.75" customHeight="1" x14ac:dyDescent="0.25">
      <c r="A3" s="746" t="s">
        <v>56</v>
      </c>
      <c r="B3" s="746"/>
      <c r="C3" s="746"/>
      <c r="D3" s="746"/>
      <c r="E3" s="746"/>
      <c r="F3" s="3"/>
      <c r="G3" s="3"/>
      <c r="H3" s="3"/>
      <c r="I3" s="3"/>
      <c r="J3" s="3"/>
    </row>
    <row r="4" spans="1:10" s="34" customFormat="1" ht="16.5" customHeight="1" x14ac:dyDescent="0.25">
      <c r="A4" s="747" t="s">
        <v>3</v>
      </c>
      <c r="B4" s="747"/>
      <c r="C4" s="747"/>
      <c r="D4" s="747"/>
      <c r="E4" s="747"/>
      <c r="F4" s="6"/>
      <c r="J4" s="35"/>
    </row>
    <row r="5" spans="1:10" s="34" customFormat="1" ht="16.5" customHeight="1" x14ac:dyDescent="0.25">
      <c r="A5" s="747" t="s">
        <v>4</v>
      </c>
      <c r="B5" s="747"/>
      <c r="C5" s="747"/>
      <c r="D5" s="747"/>
      <c r="E5" s="747"/>
      <c r="F5" s="6"/>
      <c r="J5" s="35"/>
    </row>
    <row r="6" spans="1:10" x14ac:dyDescent="0.25">
      <c r="A6" s="748"/>
      <c r="B6" s="748"/>
      <c r="C6" s="748"/>
    </row>
    <row r="7" spans="1:10" ht="18.75" x14ac:dyDescent="0.25">
      <c r="B7" s="39" t="s">
        <v>57</v>
      </c>
      <c r="C7" s="40"/>
    </row>
    <row r="8" spans="1:10" ht="18.75" x14ac:dyDescent="0.25">
      <c r="B8" s="39" t="s">
        <v>58</v>
      </c>
      <c r="D8" s="42"/>
    </row>
    <row r="9" spans="1:10" s="48" customFormat="1" ht="17.25" customHeight="1" x14ac:dyDescent="0.3">
      <c r="A9" s="43"/>
      <c r="B9" s="44" t="s">
        <v>59</v>
      </c>
      <c r="C9" s="45"/>
      <c r="D9" s="46"/>
      <c r="E9" s="47"/>
    </row>
    <row r="10" spans="1:10" s="48" customFormat="1" ht="17.25" customHeight="1" x14ac:dyDescent="0.3">
      <c r="A10" s="43"/>
      <c r="B10" s="44" t="s">
        <v>60</v>
      </c>
      <c r="C10" s="45"/>
      <c r="D10" s="46"/>
      <c r="E10" s="47"/>
    </row>
    <row r="11" spans="1:10" s="48" customFormat="1" ht="18.75" x14ac:dyDescent="0.3">
      <c r="A11" s="43"/>
      <c r="B11" s="49" t="s">
        <v>61</v>
      </c>
      <c r="C11" s="50"/>
      <c r="D11" s="47"/>
      <c r="E11" s="47"/>
    </row>
    <row r="12" spans="1:10" x14ac:dyDescent="0.25">
      <c r="A12" s="51" t="s">
        <v>7</v>
      </c>
      <c r="B12" s="52"/>
      <c r="C12" s="37"/>
      <c r="D12" s="53"/>
      <c r="E12" s="41" t="s">
        <v>8</v>
      </c>
    </row>
    <row r="13" spans="1:10" s="57" customFormat="1" ht="56.25" x14ac:dyDescent="0.25">
      <c r="A13" s="54" t="s">
        <v>62</v>
      </c>
      <c r="B13" s="55" t="s">
        <v>63</v>
      </c>
      <c r="C13" s="56" t="s">
        <v>64</v>
      </c>
      <c r="D13" s="56" t="s">
        <v>65</v>
      </c>
      <c r="E13" s="56" t="s">
        <v>66</v>
      </c>
    </row>
    <row r="14" spans="1:10" ht="18.75" x14ac:dyDescent="0.25">
      <c r="A14" s="743" t="s">
        <v>67</v>
      </c>
      <c r="B14" s="744"/>
      <c r="C14" s="58">
        <f>C15+C71</f>
        <v>17091.373440000003</v>
      </c>
      <c r="D14" s="58">
        <f>D15+D71</f>
        <v>13881.842999999999</v>
      </c>
      <c r="E14" s="58">
        <f>E15+E71</f>
        <v>12405.515000000001</v>
      </c>
    </row>
    <row r="15" spans="1:10" ht="18.75" x14ac:dyDescent="0.25">
      <c r="A15" s="59" t="s">
        <v>68</v>
      </c>
      <c r="B15" s="60" t="s">
        <v>69</v>
      </c>
      <c r="C15" s="58">
        <f>+C16+C21+C34+C42+C45+C53+C61+C31+C65</f>
        <v>10474.229440000001</v>
      </c>
      <c r="D15" s="58">
        <f>+D16+D21+D34+D42+D45+D53+D61+D31+D65</f>
        <v>10578.487999999999</v>
      </c>
      <c r="E15" s="58">
        <f>+E16+E21+E34+E42+E45+E53+E61+E31+E65</f>
        <v>10893.792000000001</v>
      </c>
    </row>
    <row r="16" spans="1:10" ht="18.75" x14ac:dyDescent="0.25">
      <c r="A16" s="59" t="s">
        <v>70</v>
      </c>
      <c r="B16" s="60" t="s">
        <v>71</v>
      </c>
      <c r="C16" s="58">
        <f>C17</f>
        <v>4883.7640000000001</v>
      </c>
      <c r="D16" s="58">
        <f>D17</f>
        <v>5146.4349999999995</v>
      </c>
      <c r="E16" s="58">
        <f>E17</f>
        <v>5445.085</v>
      </c>
    </row>
    <row r="17" spans="1:5" ht="18.75" x14ac:dyDescent="0.25">
      <c r="A17" s="61" t="s">
        <v>72</v>
      </c>
      <c r="B17" s="62" t="s">
        <v>73</v>
      </c>
      <c r="C17" s="63">
        <f>C18+C19+C20</f>
        <v>4883.7640000000001</v>
      </c>
      <c r="D17" s="63">
        <f>D18+D19+D20</f>
        <v>5146.4349999999995</v>
      </c>
      <c r="E17" s="63">
        <f>E18+E19+E20</f>
        <v>5445.085</v>
      </c>
    </row>
    <row r="18" spans="1:5" ht="78.75" x14ac:dyDescent="0.3">
      <c r="A18" s="61" t="s">
        <v>74</v>
      </c>
      <c r="B18" s="64" t="s">
        <v>75</v>
      </c>
      <c r="C18" s="63">
        <v>4871.6000000000004</v>
      </c>
      <c r="D18" s="63">
        <v>5134.2550000000001</v>
      </c>
      <c r="E18" s="63">
        <v>5432.8850000000002</v>
      </c>
    </row>
    <row r="19" spans="1:5" ht="112.5" x14ac:dyDescent="0.3">
      <c r="A19" s="61" t="s">
        <v>76</v>
      </c>
      <c r="B19" s="64" t="s">
        <v>77</v>
      </c>
      <c r="C19" s="63">
        <v>5.3979999999999997</v>
      </c>
      <c r="D19" s="63">
        <v>5.4139999999999997</v>
      </c>
      <c r="E19" s="63">
        <v>5.4340000000000002</v>
      </c>
    </row>
    <row r="20" spans="1:5" ht="37.5" x14ac:dyDescent="0.3">
      <c r="A20" s="61" t="s">
        <v>78</v>
      </c>
      <c r="B20" s="65" t="s">
        <v>79</v>
      </c>
      <c r="C20" s="63">
        <v>6.766</v>
      </c>
      <c r="D20" s="63">
        <v>6.766</v>
      </c>
      <c r="E20" s="63">
        <v>6.766</v>
      </c>
    </row>
    <row r="21" spans="1:5" ht="37.5" x14ac:dyDescent="0.25">
      <c r="A21" s="66" t="str">
        <f>'[1]Прил.4 (10)'!A27</f>
        <v xml:space="preserve"> 1 03 00000 00 0000 000</v>
      </c>
      <c r="B21" s="67" t="str">
        <f>'[1]Прил.4 (10)'!B27</f>
        <v>НАЛОГИ НА ТОВАРЫ (РАБОТЫ, УСЛУГИ) РЕАЛИЗУЕМЫЕ НА ТЕРРИТОРИИ РОССИЙСКОЙ ФЕДЕРАЦИИ</v>
      </c>
      <c r="C21" s="58">
        <f>C22</f>
        <v>921.4</v>
      </c>
      <c r="D21" s="58">
        <f>D22</f>
        <v>943.15</v>
      </c>
      <c r="E21" s="58">
        <f>E22</f>
        <v>958.81000000000006</v>
      </c>
    </row>
    <row r="22" spans="1:5" ht="37.5" x14ac:dyDescent="0.25">
      <c r="A22" s="66" t="str">
        <f>'[1]Прил.4 (10)'!A28</f>
        <v xml:space="preserve"> 1 03 02000 01 0000 110</v>
      </c>
      <c r="B22" s="68" t="s">
        <v>80</v>
      </c>
      <c r="C22" s="63">
        <f>C24+C26+C28+C30</f>
        <v>921.4</v>
      </c>
      <c r="D22" s="63">
        <f>D24+D26+D28+D30</f>
        <v>943.15</v>
      </c>
      <c r="E22" s="63">
        <f>E24+E26+E28+E30</f>
        <v>958.81000000000006</v>
      </c>
    </row>
    <row r="23" spans="1:5" ht="63.75" customHeight="1" x14ac:dyDescent="0.25">
      <c r="A23" s="69" t="s">
        <v>81</v>
      </c>
      <c r="B23" s="68" t="s">
        <v>82</v>
      </c>
      <c r="C23" s="63">
        <f>C24</f>
        <v>423.07</v>
      </c>
      <c r="D23" s="63">
        <f>D24</f>
        <v>433.58</v>
      </c>
      <c r="E23" s="63">
        <f>E24</f>
        <v>443.91</v>
      </c>
    </row>
    <row r="24" spans="1:5" ht="101.25" customHeight="1" x14ac:dyDescent="0.25">
      <c r="A24" s="70" t="s">
        <v>83</v>
      </c>
      <c r="B24" s="68" t="s">
        <v>84</v>
      </c>
      <c r="C24" s="63">
        <v>423.07</v>
      </c>
      <c r="D24" s="63">
        <v>433.58</v>
      </c>
      <c r="E24" s="63">
        <v>443.91</v>
      </c>
    </row>
    <row r="25" spans="1:5" ht="75" x14ac:dyDescent="0.25">
      <c r="A25" s="69" t="s">
        <v>85</v>
      </c>
      <c r="B25" s="68" t="s">
        <v>86</v>
      </c>
      <c r="C25" s="63">
        <f>C26</f>
        <v>2.41</v>
      </c>
      <c r="D25" s="63">
        <f>D26</f>
        <v>2.4500000000000002</v>
      </c>
      <c r="E25" s="63">
        <f>E26</f>
        <v>2.48</v>
      </c>
    </row>
    <row r="26" spans="1:5" ht="120" customHeight="1" x14ac:dyDescent="0.25">
      <c r="A26" s="70" t="s">
        <v>87</v>
      </c>
      <c r="B26" s="68" t="s">
        <v>88</v>
      </c>
      <c r="C26" s="63">
        <v>2.41</v>
      </c>
      <c r="D26" s="63">
        <v>2.4500000000000002</v>
      </c>
      <c r="E26" s="63">
        <v>2.48</v>
      </c>
    </row>
    <row r="27" spans="1:5" ht="61.5" customHeight="1" x14ac:dyDescent="0.25">
      <c r="A27" s="69" t="s">
        <v>89</v>
      </c>
      <c r="B27" s="68" t="s">
        <v>90</v>
      </c>
      <c r="C27" s="63">
        <f>C28</f>
        <v>556.53</v>
      </c>
      <c r="D27" s="63">
        <f>D28</f>
        <v>568.88</v>
      </c>
      <c r="E27" s="63">
        <f>E28</f>
        <v>580.57000000000005</v>
      </c>
    </row>
    <row r="28" spans="1:5" ht="97.5" customHeight="1" x14ac:dyDescent="0.25">
      <c r="A28" s="70" t="s">
        <v>91</v>
      </c>
      <c r="B28" s="68" t="s">
        <v>92</v>
      </c>
      <c r="C28" s="63">
        <v>556.53</v>
      </c>
      <c r="D28" s="63">
        <v>568.88</v>
      </c>
      <c r="E28" s="63">
        <v>580.57000000000005</v>
      </c>
    </row>
    <row r="29" spans="1:5" ht="56.25" customHeight="1" x14ac:dyDescent="0.25">
      <c r="A29" s="69" t="s">
        <v>93</v>
      </c>
      <c r="B29" s="68" t="s">
        <v>94</v>
      </c>
      <c r="C29" s="63">
        <f>C30</f>
        <v>-60.61</v>
      </c>
      <c r="D29" s="63">
        <f>D30</f>
        <v>-61.76</v>
      </c>
      <c r="E29" s="63">
        <f>E30</f>
        <v>-68.150000000000006</v>
      </c>
    </row>
    <row r="30" spans="1:5" ht="96.75" customHeight="1" x14ac:dyDescent="0.25">
      <c r="A30" s="70" t="s">
        <v>95</v>
      </c>
      <c r="B30" s="68" t="s">
        <v>96</v>
      </c>
      <c r="C30" s="63">
        <v>-60.61</v>
      </c>
      <c r="D30" s="63">
        <v>-61.76</v>
      </c>
      <c r="E30" s="63">
        <v>-68.150000000000006</v>
      </c>
    </row>
    <row r="31" spans="1:5" ht="18.75" x14ac:dyDescent="0.25">
      <c r="A31" s="59" t="s">
        <v>97</v>
      </c>
      <c r="B31" s="60" t="s">
        <v>98</v>
      </c>
      <c r="C31" s="58">
        <f t="shared" ref="C31:E32" si="0">C32</f>
        <v>278.16408999999999</v>
      </c>
      <c r="D31" s="58">
        <f t="shared" si="0"/>
        <v>25.489000000000001</v>
      </c>
      <c r="E31" s="58">
        <f t="shared" si="0"/>
        <v>26.483000000000001</v>
      </c>
    </row>
    <row r="32" spans="1:5" ht="18.75" x14ac:dyDescent="0.25">
      <c r="A32" s="61" t="s">
        <v>99</v>
      </c>
      <c r="B32" s="71" t="s">
        <v>100</v>
      </c>
      <c r="C32" s="63">
        <f t="shared" si="0"/>
        <v>278.16408999999999</v>
      </c>
      <c r="D32" s="63">
        <f t="shared" si="0"/>
        <v>25.489000000000001</v>
      </c>
      <c r="E32" s="63">
        <f t="shared" si="0"/>
        <v>26.483000000000001</v>
      </c>
    </row>
    <row r="33" spans="1:5" ht="18.75" x14ac:dyDescent="0.25">
      <c r="A33" s="61" t="s">
        <v>101</v>
      </c>
      <c r="B33" s="71" t="s">
        <v>100</v>
      </c>
      <c r="C33" s="63">
        <v>278.16408999999999</v>
      </c>
      <c r="D33" s="63">
        <v>25.489000000000001</v>
      </c>
      <c r="E33" s="63">
        <v>26.483000000000001</v>
      </c>
    </row>
    <row r="34" spans="1:5" s="72" customFormat="1" ht="18.75" x14ac:dyDescent="0.25">
      <c r="A34" s="59" t="s">
        <v>102</v>
      </c>
      <c r="B34" s="60" t="s">
        <v>103</v>
      </c>
      <c r="C34" s="58">
        <f>C35+C37</f>
        <v>3591.6892600000001</v>
      </c>
      <c r="D34" s="58">
        <f>D35+D37</f>
        <v>4334.0450000000001</v>
      </c>
      <c r="E34" s="58">
        <f>E35+E37</f>
        <v>4334.0450000000001</v>
      </c>
    </row>
    <row r="35" spans="1:5" s="72" customFormat="1" ht="18.75" x14ac:dyDescent="0.25">
      <c r="A35" s="59" t="s">
        <v>104</v>
      </c>
      <c r="B35" s="73" t="s">
        <v>105</v>
      </c>
      <c r="C35" s="63">
        <f>C36</f>
        <v>570.89700000000005</v>
      </c>
      <c r="D35" s="63">
        <f>D36</f>
        <v>570.89700000000005</v>
      </c>
      <c r="E35" s="63">
        <f>E36</f>
        <v>570.89700000000005</v>
      </c>
    </row>
    <row r="36" spans="1:5" ht="37.5" x14ac:dyDescent="0.25">
      <c r="A36" s="61" t="s">
        <v>106</v>
      </c>
      <c r="B36" s="68" t="s">
        <v>107</v>
      </c>
      <c r="C36" s="63">
        <v>570.89700000000005</v>
      </c>
      <c r="D36" s="63">
        <v>570.89700000000005</v>
      </c>
      <c r="E36" s="63">
        <v>570.89700000000005</v>
      </c>
    </row>
    <row r="37" spans="1:5" ht="18.75" x14ac:dyDescent="0.25">
      <c r="A37" s="59" t="s">
        <v>108</v>
      </c>
      <c r="B37" s="73" t="s">
        <v>109</v>
      </c>
      <c r="C37" s="63">
        <f>C38+C40</f>
        <v>3020.7922600000002</v>
      </c>
      <c r="D37" s="63">
        <f>D38+D40</f>
        <v>3763.1480000000001</v>
      </c>
      <c r="E37" s="63">
        <f>E38+E40</f>
        <v>3763.1480000000001</v>
      </c>
    </row>
    <row r="38" spans="1:5" ht="18.75" x14ac:dyDescent="0.25">
      <c r="A38" s="61" t="s">
        <v>110</v>
      </c>
      <c r="B38" s="68" t="s">
        <v>111</v>
      </c>
      <c r="C38" s="63">
        <f>C39</f>
        <v>2254.9850000000001</v>
      </c>
      <c r="D38" s="63">
        <f>D39</f>
        <v>2476.9850000000001</v>
      </c>
      <c r="E38" s="63">
        <f>E39</f>
        <v>2476.9850000000001</v>
      </c>
    </row>
    <row r="39" spans="1:5" ht="37.5" x14ac:dyDescent="0.25">
      <c r="A39" s="61" t="s">
        <v>112</v>
      </c>
      <c r="B39" s="68" t="s">
        <v>113</v>
      </c>
      <c r="C39" s="63">
        <v>2254.9850000000001</v>
      </c>
      <c r="D39" s="63">
        <v>2476.9850000000001</v>
      </c>
      <c r="E39" s="63">
        <v>2476.9850000000001</v>
      </c>
    </row>
    <row r="40" spans="1:5" ht="18.75" x14ac:dyDescent="0.25">
      <c r="A40" s="61" t="s">
        <v>114</v>
      </c>
      <c r="B40" s="68" t="s">
        <v>115</v>
      </c>
      <c r="C40" s="63">
        <f>C41</f>
        <v>765.80726000000004</v>
      </c>
      <c r="D40" s="63">
        <f>D41</f>
        <v>1286.163</v>
      </c>
      <c r="E40" s="63">
        <f>E41</f>
        <v>1286.163</v>
      </c>
    </row>
    <row r="41" spans="1:5" ht="37.5" x14ac:dyDescent="0.25">
      <c r="A41" s="61" t="s">
        <v>116</v>
      </c>
      <c r="B41" s="68" t="s">
        <v>117</v>
      </c>
      <c r="C41" s="63">
        <v>765.80726000000004</v>
      </c>
      <c r="D41" s="63">
        <v>1286.163</v>
      </c>
      <c r="E41" s="63">
        <v>1286.163</v>
      </c>
    </row>
    <row r="42" spans="1:5" ht="18.75" x14ac:dyDescent="0.25">
      <c r="A42" s="74" t="s">
        <v>118</v>
      </c>
      <c r="B42" s="73" t="s">
        <v>119</v>
      </c>
      <c r="C42" s="58">
        <f t="shared" ref="C42:E43" si="1">C43</f>
        <v>10.906000000000001</v>
      </c>
      <c r="D42" s="58">
        <f t="shared" si="1"/>
        <v>10.906000000000001</v>
      </c>
      <c r="E42" s="58">
        <f t="shared" si="1"/>
        <v>10.906000000000001</v>
      </c>
    </row>
    <row r="43" spans="1:5" s="75" customFormat="1" ht="45" customHeight="1" x14ac:dyDescent="0.25">
      <c r="A43" s="70" t="s">
        <v>120</v>
      </c>
      <c r="B43" s="68" t="s">
        <v>121</v>
      </c>
      <c r="C43" s="63">
        <f t="shared" si="1"/>
        <v>10.906000000000001</v>
      </c>
      <c r="D43" s="63">
        <f t="shared" si="1"/>
        <v>10.906000000000001</v>
      </c>
      <c r="E43" s="63">
        <f t="shared" si="1"/>
        <v>10.906000000000001</v>
      </c>
    </row>
    <row r="44" spans="1:5" ht="63" customHeight="1" x14ac:dyDescent="0.25">
      <c r="A44" s="70" t="s">
        <v>122</v>
      </c>
      <c r="B44" s="68" t="s">
        <v>123</v>
      </c>
      <c r="C44" s="63">
        <v>10.906000000000001</v>
      </c>
      <c r="D44" s="63">
        <v>10.906000000000001</v>
      </c>
      <c r="E44" s="63">
        <v>10.906000000000001</v>
      </c>
    </row>
    <row r="45" spans="1:5" ht="37.5" x14ac:dyDescent="0.25">
      <c r="A45" s="59" t="s">
        <v>124</v>
      </c>
      <c r="B45" s="76" t="s">
        <v>125</v>
      </c>
      <c r="C45" s="58">
        <f>C46</f>
        <v>724.85</v>
      </c>
      <c r="D45" s="58">
        <f>D46</f>
        <v>100.637</v>
      </c>
      <c r="E45" s="58">
        <f>E46</f>
        <v>100.637</v>
      </c>
    </row>
    <row r="46" spans="1:5" ht="76.5" customHeight="1" x14ac:dyDescent="0.25">
      <c r="A46" s="61" t="s">
        <v>126</v>
      </c>
      <c r="B46" s="68" t="s">
        <v>127</v>
      </c>
      <c r="C46" s="63">
        <f>C47+C49</f>
        <v>724.85</v>
      </c>
      <c r="D46" s="63">
        <f>D47+D49+D51</f>
        <v>100.637</v>
      </c>
      <c r="E46" s="63">
        <f>E47+E49</f>
        <v>100.637</v>
      </c>
    </row>
    <row r="47" spans="1:5" ht="56.25" x14ac:dyDescent="0.25">
      <c r="A47" s="61" t="s">
        <v>128</v>
      </c>
      <c r="B47" s="68" t="s">
        <v>129</v>
      </c>
      <c r="C47" s="63">
        <f>C48</f>
        <v>24.085999999999999</v>
      </c>
      <c r="D47" s="63">
        <f>D48</f>
        <v>24.085999999999999</v>
      </c>
      <c r="E47" s="63">
        <f>E48</f>
        <v>24.085999999999999</v>
      </c>
    </row>
    <row r="48" spans="1:5" ht="75" x14ac:dyDescent="0.25">
      <c r="A48" s="61" t="s">
        <v>130</v>
      </c>
      <c r="B48" s="68" t="s">
        <v>131</v>
      </c>
      <c r="C48" s="63">
        <v>24.085999999999999</v>
      </c>
      <c r="D48" s="63">
        <v>24.085999999999999</v>
      </c>
      <c r="E48" s="63">
        <v>24.085999999999999</v>
      </c>
    </row>
    <row r="49" spans="1:5" ht="75" x14ac:dyDescent="0.25">
      <c r="A49" s="61" t="s">
        <v>132</v>
      </c>
      <c r="B49" s="68" t="s">
        <v>133</v>
      </c>
      <c r="C49" s="63">
        <f>C50</f>
        <v>700.76400000000001</v>
      </c>
      <c r="D49" s="63">
        <f>D50</f>
        <v>76.551000000000002</v>
      </c>
      <c r="E49" s="63">
        <f>E50</f>
        <v>76.551000000000002</v>
      </c>
    </row>
    <row r="50" spans="1:5" ht="56.25" x14ac:dyDescent="0.25">
      <c r="A50" s="61" t="s">
        <v>134</v>
      </c>
      <c r="B50" s="68" t="s">
        <v>135</v>
      </c>
      <c r="C50" s="63">
        <v>700.76400000000001</v>
      </c>
      <c r="D50" s="63">
        <v>76.551000000000002</v>
      </c>
      <c r="E50" s="63">
        <v>76.551000000000002</v>
      </c>
    </row>
    <row r="51" spans="1:5" ht="37.5" hidden="1" x14ac:dyDescent="0.25">
      <c r="A51" s="61" t="s">
        <v>136</v>
      </c>
      <c r="B51" s="77" t="s">
        <v>137</v>
      </c>
      <c r="C51" s="63">
        <f>C52</f>
        <v>0</v>
      </c>
      <c r="D51" s="63">
        <f>D52</f>
        <v>0</v>
      </c>
      <c r="E51" s="63">
        <f>E52</f>
        <v>0</v>
      </c>
    </row>
    <row r="52" spans="1:5" ht="37.5" hidden="1" x14ac:dyDescent="0.25">
      <c r="A52" s="61" t="s">
        <v>138</v>
      </c>
      <c r="B52" s="77" t="s">
        <v>139</v>
      </c>
      <c r="C52" s="63"/>
      <c r="D52" s="63"/>
      <c r="E52" s="63"/>
    </row>
    <row r="53" spans="1:5" ht="37.5" x14ac:dyDescent="0.25">
      <c r="A53" s="78" t="s">
        <v>140</v>
      </c>
      <c r="B53" s="76" t="s">
        <v>141</v>
      </c>
      <c r="C53" s="58">
        <f>C56+C58</f>
        <v>56.826000000000001</v>
      </c>
      <c r="D53" s="58">
        <f>D56+D58</f>
        <v>16.826000000000001</v>
      </c>
      <c r="E53" s="58">
        <f>E56+E58</f>
        <v>16.826000000000001</v>
      </c>
    </row>
    <row r="54" spans="1:5" ht="18.75" x14ac:dyDescent="0.25">
      <c r="A54" s="69" t="s">
        <v>142</v>
      </c>
      <c r="B54" s="68" t="s">
        <v>143</v>
      </c>
      <c r="C54" s="63">
        <f>C56</f>
        <v>6.8259999999999996</v>
      </c>
      <c r="D54" s="63">
        <f>D56</f>
        <v>16.826000000000001</v>
      </c>
      <c r="E54" s="63">
        <f>E56</f>
        <v>16.826000000000001</v>
      </c>
    </row>
    <row r="55" spans="1:5" ht="18.75" x14ac:dyDescent="0.25">
      <c r="A55" s="69" t="s">
        <v>144</v>
      </c>
      <c r="B55" s="79" t="s">
        <v>145</v>
      </c>
      <c r="C55" s="63">
        <f>C56</f>
        <v>6.8259999999999996</v>
      </c>
      <c r="D55" s="63">
        <f>D56</f>
        <v>16.826000000000001</v>
      </c>
      <c r="E55" s="63">
        <f>E56</f>
        <v>16.826000000000001</v>
      </c>
    </row>
    <row r="56" spans="1:5" ht="18.75" x14ac:dyDescent="0.3">
      <c r="A56" s="61" t="s">
        <v>146</v>
      </c>
      <c r="B56" s="80" t="s">
        <v>147</v>
      </c>
      <c r="C56" s="63">
        <v>6.8259999999999996</v>
      </c>
      <c r="D56" s="63">
        <v>16.826000000000001</v>
      </c>
      <c r="E56" s="63">
        <v>16.826000000000001</v>
      </c>
    </row>
    <row r="57" spans="1:5" ht="18.75" hidden="1" x14ac:dyDescent="0.25">
      <c r="A57" s="61" t="s">
        <v>148</v>
      </c>
      <c r="B57" s="77" t="s">
        <v>149</v>
      </c>
      <c r="C57" s="63">
        <v>0</v>
      </c>
      <c r="D57" s="63">
        <v>0</v>
      </c>
      <c r="E57" s="63">
        <v>0</v>
      </c>
    </row>
    <row r="58" spans="1:5" ht="18.75" x14ac:dyDescent="0.3">
      <c r="A58" s="81" t="s">
        <v>150</v>
      </c>
      <c r="B58" s="82" t="s">
        <v>151</v>
      </c>
      <c r="C58" s="63">
        <f t="shared" ref="C58:E59" si="2">C59</f>
        <v>50</v>
      </c>
      <c r="D58" s="63">
        <f t="shared" si="2"/>
        <v>0</v>
      </c>
      <c r="E58" s="63">
        <f t="shared" si="2"/>
        <v>0</v>
      </c>
    </row>
    <row r="59" spans="1:5" ht="37.5" x14ac:dyDescent="0.3">
      <c r="A59" s="81" t="s">
        <v>152</v>
      </c>
      <c r="B59" s="82" t="s">
        <v>153</v>
      </c>
      <c r="C59" s="63">
        <f t="shared" si="2"/>
        <v>50</v>
      </c>
      <c r="D59" s="63">
        <f t="shared" si="2"/>
        <v>0</v>
      </c>
      <c r="E59" s="63">
        <f t="shared" si="2"/>
        <v>0</v>
      </c>
    </row>
    <row r="60" spans="1:5" ht="37.5" x14ac:dyDescent="0.3">
      <c r="A60" s="81" t="s">
        <v>154</v>
      </c>
      <c r="B60" s="82" t="s">
        <v>155</v>
      </c>
      <c r="C60" s="63">
        <v>50</v>
      </c>
      <c r="D60" s="63">
        <v>0</v>
      </c>
      <c r="E60" s="63">
        <v>0</v>
      </c>
    </row>
    <row r="61" spans="1:5" s="83" customFormat="1" ht="37.5" x14ac:dyDescent="0.25">
      <c r="A61" s="74" t="s">
        <v>156</v>
      </c>
      <c r="B61" s="60" t="s">
        <v>157</v>
      </c>
      <c r="C61" s="58">
        <f t="shared" ref="C61:E63" si="3">C62</f>
        <v>1</v>
      </c>
      <c r="D61" s="58">
        <f t="shared" si="3"/>
        <v>1</v>
      </c>
      <c r="E61" s="58">
        <f t="shared" si="3"/>
        <v>1</v>
      </c>
    </row>
    <row r="62" spans="1:5" s="75" customFormat="1" ht="37.5" x14ac:dyDescent="0.25">
      <c r="A62" s="70" t="s">
        <v>158</v>
      </c>
      <c r="B62" s="68" t="s">
        <v>159</v>
      </c>
      <c r="C62" s="63">
        <f t="shared" si="3"/>
        <v>1</v>
      </c>
      <c r="D62" s="63">
        <f t="shared" si="3"/>
        <v>1</v>
      </c>
      <c r="E62" s="63">
        <f t="shared" si="3"/>
        <v>1</v>
      </c>
    </row>
    <row r="63" spans="1:5" ht="37.5" x14ac:dyDescent="0.25">
      <c r="A63" s="70" t="s">
        <v>160</v>
      </c>
      <c r="B63" s="68" t="s">
        <v>161</v>
      </c>
      <c r="C63" s="63">
        <f t="shared" si="3"/>
        <v>1</v>
      </c>
      <c r="D63" s="63">
        <f t="shared" si="3"/>
        <v>1</v>
      </c>
      <c r="E63" s="63">
        <f t="shared" si="3"/>
        <v>1</v>
      </c>
    </row>
    <row r="64" spans="1:5" ht="37.5" x14ac:dyDescent="0.25">
      <c r="A64" s="70" t="s">
        <v>162</v>
      </c>
      <c r="B64" s="68" t="s">
        <v>163</v>
      </c>
      <c r="C64" s="63">
        <v>1</v>
      </c>
      <c r="D64" s="63">
        <v>1</v>
      </c>
      <c r="E64" s="63">
        <v>1</v>
      </c>
    </row>
    <row r="65" spans="1:5" ht="18.75" x14ac:dyDescent="0.3">
      <c r="A65" s="84" t="s">
        <v>164</v>
      </c>
      <c r="B65" s="82" t="s">
        <v>165</v>
      </c>
      <c r="C65" s="58">
        <f t="shared" ref="C65:E66" si="4">C67+C69</f>
        <v>5.63009</v>
      </c>
      <c r="D65" s="58">
        <f t="shared" si="4"/>
        <v>0</v>
      </c>
      <c r="E65" s="58">
        <f t="shared" si="4"/>
        <v>0</v>
      </c>
    </row>
    <row r="66" spans="1:5" ht="93.75" customHeight="1" x14ac:dyDescent="0.3">
      <c r="A66" s="81" t="s">
        <v>166</v>
      </c>
      <c r="B66" s="82" t="s">
        <v>167</v>
      </c>
      <c r="C66" s="63">
        <f t="shared" si="4"/>
        <v>5.63009</v>
      </c>
      <c r="D66" s="63">
        <f t="shared" si="4"/>
        <v>0</v>
      </c>
      <c r="E66" s="63">
        <f t="shared" si="4"/>
        <v>0</v>
      </c>
    </row>
    <row r="67" spans="1:5" ht="64.5" customHeight="1" x14ac:dyDescent="0.3">
      <c r="A67" s="81" t="s">
        <v>168</v>
      </c>
      <c r="B67" s="82" t="s">
        <v>169</v>
      </c>
      <c r="C67" s="63">
        <f>C68</f>
        <v>5.63009</v>
      </c>
      <c r="D67" s="63">
        <f>D68</f>
        <v>0</v>
      </c>
      <c r="E67" s="63">
        <f>E68</f>
        <v>0</v>
      </c>
    </row>
    <row r="68" spans="1:5" ht="77.25" customHeight="1" x14ac:dyDescent="0.3">
      <c r="A68" s="81" t="s">
        <v>170</v>
      </c>
      <c r="B68" s="82" t="s">
        <v>171</v>
      </c>
      <c r="C68" s="63">
        <v>5.63009</v>
      </c>
      <c r="D68" s="63">
        <v>0</v>
      </c>
      <c r="E68" s="63">
        <v>0</v>
      </c>
    </row>
    <row r="69" spans="1:5" ht="75" hidden="1" x14ac:dyDescent="0.25">
      <c r="A69" s="69" t="s">
        <v>172</v>
      </c>
      <c r="B69" s="68" t="s">
        <v>173</v>
      </c>
      <c r="C69" s="63">
        <f>C70</f>
        <v>0</v>
      </c>
      <c r="D69" s="63">
        <f>D70</f>
        <v>0</v>
      </c>
      <c r="E69" s="63">
        <f>E70</f>
        <v>0</v>
      </c>
    </row>
    <row r="70" spans="1:5" ht="56.25" hidden="1" x14ac:dyDescent="0.25">
      <c r="A70" s="69" t="s">
        <v>174</v>
      </c>
      <c r="B70" s="68" t="s">
        <v>175</v>
      </c>
      <c r="C70" s="63">
        <v>0</v>
      </c>
      <c r="D70" s="63">
        <v>0</v>
      </c>
      <c r="E70" s="63">
        <v>0</v>
      </c>
    </row>
    <row r="71" spans="1:5" ht="18.75" x14ac:dyDescent="0.25">
      <c r="A71" s="59" t="s">
        <v>176</v>
      </c>
      <c r="B71" s="85" t="s">
        <v>177</v>
      </c>
      <c r="C71" s="86">
        <f>C72+C92</f>
        <v>6617.1440000000011</v>
      </c>
      <c r="D71" s="86">
        <f>D72+D92</f>
        <v>3303.355</v>
      </c>
      <c r="E71" s="86">
        <f>E72</f>
        <v>1511.723</v>
      </c>
    </row>
    <row r="72" spans="1:5" ht="37.5" x14ac:dyDescent="0.25">
      <c r="A72" s="59" t="s">
        <v>178</v>
      </c>
      <c r="B72" s="76" t="s">
        <v>179</v>
      </c>
      <c r="C72" s="86">
        <f>C73+C78+C85+C90</f>
        <v>6426.1440000000011</v>
      </c>
      <c r="D72" s="86">
        <f>D73+D78+D85+D90</f>
        <v>3303.355</v>
      </c>
      <c r="E72" s="86">
        <f>E73+E78+E85+E90</f>
        <v>1511.723</v>
      </c>
    </row>
    <row r="73" spans="1:5" ht="18.75" x14ac:dyDescent="0.25">
      <c r="A73" s="59" t="s">
        <v>180</v>
      </c>
      <c r="B73" s="76" t="s">
        <v>181</v>
      </c>
      <c r="C73" s="86">
        <f>C74+C76</f>
        <v>2058.127</v>
      </c>
      <c r="D73" s="86">
        <f>D74+D76</f>
        <v>1405.0920000000001</v>
      </c>
      <c r="E73" s="86">
        <f>E74+E76</f>
        <v>1277.357</v>
      </c>
    </row>
    <row r="74" spans="1:5" ht="37.5" x14ac:dyDescent="0.25">
      <c r="A74" s="69" t="s">
        <v>182</v>
      </c>
      <c r="B74" s="68" t="s">
        <v>183</v>
      </c>
      <c r="C74" s="87">
        <f>C75</f>
        <v>650.38099999999997</v>
      </c>
      <c r="D74" s="87">
        <f>D75</f>
        <v>0</v>
      </c>
      <c r="E74" s="87">
        <f>E75</f>
        <v>0</v>
      </c>
    </row>
    <row r="75" spans="1:5" ht="37.5" x14ac:dyDescent="0.25">
      <c r="A75" s="69" t="s">
        <v>184</v>
      </c>
      <c r="B75" s="68" t="s">
        <v>185</v>
      </c>
      <c r="C75" s="87">
        <v>650.38099999999997</v>
      </c>
      <c r="D75" s="87">
        <v>0</v>
      </c>
      <c r="E75" s="87">
        <v>0</v>
      </c>
    </row>
    <row r="76" spans="1:5" ht="37.5" x14ac:dyDescent="0.25">
      <c r="A76" s="69" t="s">
        <v>186</v>
      </c>
      <c r="B76" s="68" t="s">
        <v>187</v>
      </c>
      <c r="C76" s="87">
        <f>C77</f>
        <v>1407.7460000000001</v>
      </c>
      <c r="D76" s="87">
        <f>D77</f>
        <v>1405.0920000000001</v>
      </c>
      <c r="E76" s="87">
        <f>E77</f>
        <v>1277.357</v>
      </c>
    </row>
    <row r="77" spans="1:5" ht="37.5" x14ac:dyDescent="0.25">
      <c r="A77" s="69" t="s">
        <v>188</v>
      </c>
      <c r="B77" s="68" t="s">
        <v>189</v>
      </c>
      <c r="C77" s="87">
        <v>1407.7460000000001</v>
      </c>
      <c r="D77" s="87">
        <v>1405.0920000000001</v>
      </c>
      <c r="E77" s="87">
        <v>1277.357</v>
      </c>
    </row>
    <row r="78" spans="1:5" ht="37.5" x14ac:dyDescent="0.25">
      <c r="A78" s="88" t="s">
        <v>190</v>
      </c>
      <c r="B78" s="76" t="s">
        <v>191</v>
      </c>
      <c r="C78" s="86">
        <f>C81+C83+C79</f>
        <v>4144.8500000000004</v>
      </c>
      <c r="D78" s="86">
        <f>D81+D83+D79</f>
        <v>1672.7919999999999</v>
      </c>
      <c r="E78" s="86">
        <f>E81+E83+E79</f>
        <v>0</v>
      </c>
    </row>
    <row r="79" spans="1:5" ht="56.25" x14ac:dyDescent="0.25">
      <c r="A79" s="89" t="s">
        <v>192</v>
      </c>
      <c r="B79" s="90" t="s">
        <v>193</v>
      </c>
      <c r="C79" s="87">
        <v>1050</v>
      </c>
      <c r="D79" s="87">
        <v>0</v>
      </c>
      <c r="E79" s="87">
        <v>0</v>
      </c>
    </row>
    <row r="80" spans="1:5" ht="56.25" x14ac:dyDescent="0.25">
      <c r="A80" s="91" t="s">
        <v>194</v>
      </c>
      <c r="B80" s="90" t="s">
        <v>195</v>
      </c>
      <c r="C80" s="87">
        <v>1050</v>
      </c>
      <c r="D80" s="87">
        <v>0</v>
      </c>
      <c r="E80" s="87">
        <v>0</v>
      </c>
    </row>
    <row r="81" spans="1:5" ht="37.5" x14ac:dyDescent="0.25">
      <c r="A81" s="92" t="s">
        <v>196</v>
      </c>
      <c r="B81" s="93" t="s">
        <v>197</v>
      </c>
      <c r="C81" s="87">
        <f>C82</f>
        <v>1617.0039999999999</v>
      </c>
      <c r="D81" s="87">
        <f>D82</f>
        <v>1672.7919999999999</v>
      </c>
      <c r="E81" s="87">
        <f>E82</f>
        <v>0</v>
      </c>
    </row>
    <row r="82" spans="1:5" ht="37.5" x14ac:dyDescent="0.25">
      <c r="A82" s="61" t="s">
        <v>198</v>
      </c>
      <c r="B82" s="68" t="s">
        <v>199</v>
      </c>
      <c r="C82" s="87">
        <v>1617.0039999999999</v>
      </c>
      <c r="D82" s="87">
        <v>1672.7919999999999</v>
      </c>
      <c r="E82" s="87">
        <v>0</v>
      </c>
    </row>
    <row r="83" spans="1:5" ht="18.75" x14ac:dyDescent="0.25">
      <c r="A83" s="61" t="s">
        <v>200</v>
      </c>
      <c r="B83" s="77" t="s">
        <v>201</v>
      </c>
      <c r="C83" s="87">
        <f>C84</f>
        <v>1477.846</v>
      </c>
      <c r="D83" s="87">
        <f>D84</f>
        <v>0</v>
      </c>
      <c r="E83" s="87">
        <f>E84</f>
        <v>0</v>
      </c>
    </row>
    <row r="84" spans="1:5" ht="18.75" x14ac:dyDescent="0.25">
      <c r="A84" s="61" t="s">
        <v>202</v>
      </c>
      <c r="B84" s="68" t="s">
        <v>203</v>
      </c>
      <c r="C84" s="87">
        <v>1477.846</v>
      </c>
      <c r="D84" s="87">
        <v>0</v>
      </c>
      <c r="E84" s="87">
        <v>0</v>
      </c>
    </row>
    <row r="85" spans="1:5" ht="18.75" x14ac:dyDescent="0.25">
      <c r="A85" s="59" t="s">
        <v>204</v>
      </c>
      <c r="B85" s="76" t="s">
        <v>205</v>
      </c>
      <c r="C85" s="86">
        <f>C86+C88</f>
        <v>223.167</v>
      </c>
      <c r="D85" s="86">
        <f>D86+D88</f>
        <v>225.471</v>
      </c>
      <c r="E85" s="86">
        <f>E86+E88</f>
        <v>234.36600000000001</v>
      </c>
    </row>
    <row r="86" spans="1:5" ht="37.5" x14ac:dyDescent="0.25">
      <c r="A86" s="61" t="s">
        <v>206</v>
      </c>
      <c r="B86" s="68" t="s">
        <v>207</v>
      </c>
      <c r="C86" s="87">
        <f>C87</f>
        <v>223.167</v>
      </c>
      <c r="D86" s="87">
        <f>D87</f>
        <v>225.471</v>
      </c>
      <c r="E86" s="87">
        <f>E87</f>
        <v>234.36600000000001</v>
      </c>
    </row>
    <row r="87" spans="1:5" ht="37.5" x14ac:dyDescent="0.25">
      <c r="A87" s="61" t="s">
        <v>208</v>
      </c>
      <c r="B87" s="68" t="s">
        <v>209</v>
      </c>
      <c r="C87" s="87">
        <v>223.167</v>
      </c>
      <c r="D87" s="87">
        <v>225.471</v>
      </c>
      <c r="E87" s="87">
        <v>234.36600000000001</v>
      </c>
    </row>
    <row r="88" spans="1:5" ht="18.75" hidden="1" x14ac:dyDescent="0.25">
      <c r="A88" s="61" t="s">
        <v>210</v>
      </c>
      <c r="B88" s="77" t="s">
        <v>211</v>
      </c>
      <c r="C88" s="87">
        <f>C89</f>
        <v>0</v>
      </c>
      <c r="D88" s="87">
        <f>D89</f>
        <v>0</v>
      </c>
      <c r="E88" s="87">
        <f>E89</f>
        <v>0</v>
      </c>
    </row>
    <row r="89" spans="1:5" ht="18.75" hidden="1" x14ac:dyDescent="0.25">
      <c r="A89" s="61" t="s">
        <v>212</v>
      </c>
      <c r="B89" s="77" t="s">
        <v>213</v>
      </c>
      <c r="C89" s="87"/>
      <c r="D89" s="87"/>
      <c r="E89" s="87"/>
    </row>
    <row r="90" spans="1:5" ht="18.75" hidden="1" x14ac:dyDescent="0.25">
      <c r="A90" s="94" t="s">
        <v>214</v>
      </c>
      <c r="B90" s="95" t="s">
        <v>215</v>
      </c>
      <c r="C90" s="96">
        <f>C91</f>
        <v>0</v>
      </c>
      <c r="D90" s="96">
        <f>D91</f>
        <v>0</v>
      </c>
      <c r="E90" s="96">
        <f>E91</f>
        <v>0</v>
      </c>
    </row>
    <row r="91" spans="1:5" s="100" customFormat="1" ht="18.75" hidden="1" x14ac:dyDescent="0.25">
      <c r="A91" s="97" t="s">
        <v>216</v>
      </c>
      <c r="B91" s="98" t="s">
        <v>217</v>
      </c>
      <c r="C91" s="99"/>
      <c r="D91" s="99"/>
      <c r="E91" s="99"/>
    </row>
    <row r="92" spans="1:5" ht="18.75" x14ac:dyDescent="0.25">
      <c r="A92" s="78" t="s">
        <v>218</v>
      </c>
      <c r="B92" s="101" t="s">
        <v>219</v>
      </c>
      <c r="C92" s="86">
        <f>+C94</f>
        <v>191</v>
      </c>
      <c r="D92" s="86">
        <f>+D94</f>
        <v>0</v>
      </c>
      <c r="E92" s="86">
        <f>+E94</f>
        <v>0</v>
      </c>
    </row>
    <row r="93" spans="1:5" ht="18.75" x14ac:dyDescent="0.25">
      <c r="A93" s="69" t="s">
        <v>220</v>
      </c>
      <c r="B93" s="68" t="s">
        <v>221</v>
      </c>
      <c r="C93" s="87">
        <f>C94</f>
        <v>191</v>
      </c>
      <c r="D93" s="87">
        <f>D94</f>
        <v>0</v>
      </c>
      <c r="E93" s="87">
        <f>E94</f>
        <v>0</v>
      </c>
    </row>
    <row r="94" spans="1:5" s="100" customFormat="1" ht="18.75" x14ac:dyDescent="0.25">
      <c r="A94" s="69" t="s">
        <v>222</v>
      </c>
      <c r="B94" s="102" t="s">
        <v>221</v>
      </c>
      <c r="C94" s="87">
        <v>191</v>
      </c>
      <c r="D94" s="87">
        <v>0</v>
      </c>
      <c r="E94" s="87">
        <v>0</v>
      </c>
    </row>
    <row r="96" spans="1:5" ht="18.75" x14ac:dyDescent="0.3">
      <c r="A96" s="103"/>
      <c r="B96" s="104"/>
      <c r="C96" s="105"/>
    </row>
    <row r="97" spans="1:6" ht="18.75" x14ac:dyDescent="0.3">
      <c r="A97" s="103"/>
      <c r="B97" s="104"/>
      <c r="C97" s="105"/>
    </row>
    <row r="98" spans="1:6" ht="18.75" x14ac:dyDescent="0.3">
      <c r="A98" s="103"/>
      <c r="B98" s="104"/>
      <c r="C98" s="105"/>
    </row>
    <row r="99" spans="1:6" ht="18.75" x14ac:dyDescent="0.3">
      <c r="A99" s="103"/>
      <c r="B99" s="104"/>
      <c r="C99" s="105"/>
    </row>
    <row r="100" spans="1:6" ht="18.75" x14ac:dyDescent="0.3">
      <c r="A100" s="37"/>
      <c r="B100" s="104"/>
      <c r="C100" s="105"/>
    </row>
    <row r="101" spans="1:6" s="36" customFormat="1" ht="18.75" x14ac:dyDescent="0.3">
      <c r="B101" s="104"/>
      <c r="C101" s="105"/>
      <c r="F101" s="37"/>
    </row>
    <row r="102" spans="1:6" s="36" customFormat="1" ht="18.75" x14ac:dyDescent="0.3">
      <c r="B102" s="104"/>
      <c r="C102" s="105"/>
      <c r="F102" s="37"/>
    </row>
    <row r="103" spans="1:6" s="36" customFormat="1" ht="18.75" x14ac:dyDescent="0.3">
      <c r="A103" s="103"/>
      <c r="B103" s="104"/>
      <c r="C103" s="105"/>
      <c r="F103" s="37"/>
    </row>
    <row r="104" spans="1:6" s="36" customFormat="1" ht="18.75" x14ac:dyDescent="0.3">
      <c r="A104" s="103"/>
      <c r="B104" s="104"/>
      <c r="C104" s="105"/>
      <c r="F104" s="37"/>
    </row>
    <row r="105" spans="1:6" s="36" customFormat="1" ht="18.75" x14ac:dyDescent="0.3">
      <c r="A105" s="103"/>
      <c r="B105" s="104"/>
      <c r="C105" s="105"/>
      <c r="F105" s="37"/>
    </row>
    <row r="106" spans="1:6" s="36" customFormat="1" ht="18.75" x14ac:dyDescent="0.3">
      <c r="A106" s="103"/>
      <c r="B106" s="104"/>
      <c r="C106" s="105"/>
      <c r="F106" s="37"/>
    </row>
    <row r="107" spans="1:6" s="36" customFormat="1" ht="18.75" x14ac:dyDescent="0.3">
      <c r="A107" s="103"/>
      <c r="B107" s="104"/>
      <c r="C107" s="105"/>
      <c r="F107" s="37"/>
    </row>
    <row r="108" spans="1:6" s="36" customFormat="1" ht="18.75" x14ac:dyDescent="0.3">
      <c r="A108" s="103"/>
      <c r="B108" s="104"/>
      <c r="C108" s="105"/>
      <c r="F108" s="37"/>
    </row>
    <row r="109" spans="1:6" s="36" customFormat="1" ht="18.75" x14ac:dyDescent="0.3">
      <c r="A109" s="103"/>
      <c r="B109" s="104"/>
      <c r="C109" s="105"/>
      <c r="F109" s="37"/>
    </row>
    <row r="110" spans="1:6" s="36" customFormat="1" ht="18.75" x14ac:dyDescent="0.3">
      <c r="A110" s="103"/>
      <c r="B110" s="104"/>
      <c r="C110" s="105"/>
      <c r="F110" s="37"/>
    </row>
    <row r="111" spans="1:6" s="36" customFormat="1" ht="18.75" x14ac:dyDescent="0.3">
      <c r="A111" s="103"/>
      <c r="B111" s="104"/>
      <c r="C111" s="105"/>
      <c r="F111" s="37"/>
    </row>
    <row r="112" spans="1:6" s="36" customFormat="1" ht="18.75" x14ac:dyDescent="0.3">
      <c r="A112" s="103"/>
      <c r="B112" s="104"/>
      <c r="C112" s="105"/>
      <c r="F112" s="37"/>
    </row>
    <row r="113" spans="1:6" s="36" customFormat="1" ht="18.75" x14ac:dyDescent="0.3">
      <c r="A113" s="103"/>
      <c r="B113" s="104"/>
      <c r="C113" s="105"/>
      <c r="F113" s="37"/>
    </row>
    <row r="114" spans="1:6" s="36" customFormat="1" ht="18.75" x14ac:dyDescent="0.3">
      <c r="A114" s="103"/>
      <c r="B114" s="104"/>
      <c r="C114" s="105"/>
      <c r="F114" s="37"/>
    </row>
    <row r="115" spans="1:6" s="36" customFormat="1" ht="18.75" x14ac:dyDescent="0.3">
      <c r="A115" s="103"/>
      <c r="B115" s="104"/>
      <c r="C115" s="105"/>
      <c r="F115" s="37"/>
    </row>
    <row r="116" spans="1:6" s="36" customFormat="1" ht="18.75" x14ac:dyDescent="0.3">
      <c r="A116" s="103"/>
      <c r="B116" s="104"/>
      <c r="C116" s="105"/>
      <c r="F116" s="37"/>
    </row>
    <row r="117" spans="1:6" s="36" customFormat="1" ht="18.75" x14ac:dyDescent="0.3">
      <c r="A117" s="103"/>
      <c r="B117" s="104"/>
      <c r="C117" s="105"/>
      <c r="F117" s="37"/>
    </row>
    <row r="118" spans="1:6" s="36" customFormat="1" ht="18.75" x14ac:dyDescent="0.3">
      <c r="A118" s="103"/>
      <c r="B118" s="104"/>
      <c r="C118" s="105"/>
      <c r="F118" s="37"/>
    </row>
    <row r="119" spans="1:6" s="36" customFormat="1" ht="18.75" x14ac:dyDescent="0.3">
      <c r="A119" s="103"/>
      <c r="B119" s="104"/>
      <c r="C119" s="105"/>
      <c r="F119" s="37"/>
    </row>
    <row r="120" spans="1:6" s="36" customFormat="1" ht="18.75" x14ac:dyDescent="0.3">
      <c r="A120" s="103"/>
      <c r="B120" s="104"/>
      <c r="C120" s="105"/>
      <c r="F120" s="37"/>
    </row>
    <row r="121" spans="1:6" s="36" customFormat="1" ht="18.75" x14ac:dyDescent="0.3">
      <c r="A121" s="103"/>
      <c r="B121" s="104"/>
      <c r="C121" s="105"/>
      <c r="F121" s="37"/>
    </row>
    <row r="122" spans="1:6" s="36" customFormat="1" ht="18.75" x14ac:dyDescent="0.3">
      <c r="A122" s="103"/>
      <c r="B122" s="104"/>
      <c r="C122" s="105"/>
      <c r="F122" s="37"/>
    </row>
    <row r="123" spans="1:6" s="36" customFormat="1" ht="18.75" x14ac:dyDescent="0.3">
      <c r="A123" s="103"/>
      <c r="B123" s="104"/>
      <c r="C123" s="105"/>
      <c r="F123" s="37"/>
    </row>
    <row r="124" spans="1:6" s="36" customFormat="1" ht="18.75" x14ac:dyDescent="0.3">
      <c r="A124" s="103"/>
      <c r="B124" s="104"/>
      <c r="C124" s="105"/>
      <c r="F124" s="37"/>
    </row>
    <row r="125" spans="1:6" s="36" customFormat="1" ht="18.75" x14ac:dyDescent="0.3">
      <c r="A125" s="103"/>
      <c r="B125" s="104"/>
      <c r="C125" s="105"/>
      <c r="F125" s="37"/>
    </row>
    <row r="126" spans="1:6" s="36" customFormat="1" ht="18.75" x14ac:dyDescent="0.3">
      <c r="A126" s="103"/>
      <c r="B126" s="104"/>
      <c r="C126" s="105"/>
      <c r="F126" s="37"/>
    </row>
    <row r="127" spans="1:6" s="36" customFormat="1" ht="18.75" x14ac:dyDescent="0.3">
      <c r="A127" s="103"/>
      <c r="B127" s="104"/>
      <c r="C127" s="105"/>
      <c r="F127" s="37"/>
    </row>
    <row r="128" spans="1:6" s="36" customFormat="1" ht="18.75" x14ac:dyDescent="0.3">
      <c r="A128" s="103"/>
      <c r="B128" s="104"/>
      <c r="C128" s="105"/>
      <c r="F128" s="37"/>
    </row>
    <row r="129" spans="1:6" s="36" customFormat="1" ht="18.75" x14ac:dyDescent="0.3">
      <c r="A129" s="103"/>
      <c r="B129" s="104"/>
      <c r="C129" s="105"/>
      <c r="F129" s="37"/>
    </row>
    <row r="130" spans="1:6" s="36" customFormat="1" ht="18.75" x14ac:dyDescent="0.3">
      <c r="A130" s="103"/>
      <c r="B130" s="104"/>
      <c r="C130" s="105"/>
      <c r="F130" s="37"/>
    </row>
    <row r="131" spans="1:6" s="36" customFormat="1" ht="18.75" x14ac:dyDescent="0.3">
      <c r="A131" s="103"/>
      <c r="B131" s="104"/>
      <c r="C131" s="105"/>
      <c r="F131" s="37"/>
    </row>
    <row r="132" spans="1:6" s="36" customFormat="1" ht="18.75" x14ac:dyDescent="0.3">
      <c r="A132" s="103"/>
      <c r="B132" s="104"/>
      <c r="C132" s="105"/>
      <c r="F132" s="37"/>
    </row>
    <row r="133" spans="1:6" s="36" customFormat="1" ht="18.75" x14ac:dyDescent="0.3">
      <c r="A133" s="103"/>
      <c r="B133" s="104"/>
      <c r="C133" s="105"/>
      <c r="F133" s="37"/>
    </row>
    <row r="134" spans="1:6" s="36" customFormat="1" ht="18.75" x14ac:dyDescent="0.3">
      <c r="A134" s="103"/>
      <c r="B134" s="104"/>
      <c r="C134" s="105"/>
      <c r="F134" s="37"/>
    </row>
    <row r="135" spans="1:6" s="36" customFormat="1" ht="18.75" x14ac:dyDescent="0.3">
      <c r="A135" s="103"/>
      <c r="B135" s="104"/>
      <c r="C135" s="105"/>
      <c r="F135" s="37"/>
    </row>
    <row r="136" spans="1:6" s="36" customFormat="1" ht="18.75" x14ac:dyDescent="0.3">
      <c r="A136" s="103"/>
      <c r="B136" s="104"/>
      <c r="C136" s="105"/>
      <c r="F136" s="37"/>
    </row>
    <row r="137" spans="1:6" s="36" customFormat="1" ht="18.75" x14ac:dyDescent="0.3">
      <c r="A137" s="103"/>
      <c r="B137" s="104"/>
      <c r="C137" s="105"/>
      <c r="F137" s="37"/>
    </row>
    <row r="138" spans="1:6" s="36" customFormat="1" ht="18.75" x14ac:dyDescent="0.3">
      <c r="A138" s="103"/>
      <c r="B138" s="104"/>
      <c r="C138" s="105"/>
      <c r="F138" s="37"/>
    </row>
    <row r="139" spans="1:6" s="36" customFormat="1" ht="18.75" x14ac:dyDescent="0.3">
      <c r="A139" s="103"/>
      <c r="B139" s="104"/>
      <c r="C139" s="105"/>
      <c r="F139" s="37"/>
    </row>
    <row r="140" spans="1:6" s="36" customFormat="1" ht="18.75" x14ac:dyDescent="0.3">
      <c r="A140" s="103"/>
      <c r="B140" s="104"/>
      <c r="C140" s="105"/>
      <c r="F140" s="37"/>
    </row>
    <row r="141" spans="1:6" s="36" customFormat="1" ht="18.75" x14ac:dyDescent="0.3">
      <c r="A141" s="103"/>
      <c r="B141" s="104"/>
      <c r="C141" s="105"/>
      <c r="F141" s="37"/>
    </row>
    <row r="142" spans="1:6" s="36" customFormat="1" ht="18.75" x14ac:dyDescent="0.3">
      <c r="A142" s="103"/>
      <c r="B142" s="104"/>
      <c r="C142" s="105"/>
      <c r="F142" s="37"/>
    </row>
    <row r="143" spans="1:6" s="36" customFormat="1" ht="18.75" x14ac:dyDescent="0.3">
      <c r="A143" s="103"/>
      <c r="B143" s="104"/>
      <c r="C143" s="105"/>
      <c r="F143" s="37"/>
    </row>
    <row r="144" spans="1:6" s="36" customFormat="1" ht="18.75" x14ac:dyDescent="0.3">
      <c r="A144" s="103"/>
      <c r="B144" s="104"/>
      <c r="C144" s="105"/>
      <c r="F144" s="37"/>
    </row>
    <row r="145" spans="1:6" s="36" customFormat="1" ht="18.75" x14ac:dyDescent="0.3">
      <c r="A145" s="103"/>
      <c r="B145" s="104"/>
      <c r="C145" s="105"/>
      <c r="F145" s="37"/>
    </row>
    <row r="146" spans="1:6" s="36" customFormat="1" ht="18.75" x14ac:dyDescent="0.3">
      <c r="A146" s="103"/>
      <c r="B146" s="104"/>
      <c r="C146" s="105"/>
      <c r="F146" s="37"/>
    </row>
    <row r="147" spans="1:6" s="36" customFormat="1" ht="18.75" x14ac:dyDescent="0.3">
      <c r="A147" s="103"/>
      <c r="B147" s="104"/>
      <c r="C147" s="105"/>
      <c r="F147" s="37"/>
    </row>
    <row r="148" spans="1:6" s="36" customFormat="1" ht="18.75" x14ac:dyDescent="0.3">
      <c r="A148" s="103"/>
      <c r="B148" s="104"/>
      <c r="C148" s="105"/>
      <c r="F148" s="37"/>
    </row>
    <row r="149" spans="1:6" s="36" customFormat="1" ht="18.75" x14ac:dyDescent="0.3">
      <c r="A149" s="103"/>
      <c r="B149" s="104"/>
      <c r="C149" s="105"/>
      <c r="F149" s="37"/>
    </row>
    <row r="150" spans="1:6" s="36" customFormat="1" ht="18.75" x14ac:dyDescent="0.3">
      <c r="A150" s="103"/>
      <c r="B150" s="104"/>
      <c r="C150" s="105"/>
      <c r="F150" s="37"/>
    </row>
    <row r="151" spans="1:6" s="36" customFormat="1" ht="18.75" x14ac:dyDescent="0.3">
      <c r="A151" s="103"/>
      <c r="B151" s="104"/>
      <c r="C151" s="105"/>
      <c r="F151" s="37"/>
    </row>
    <row r="152" spans="1:6" s="36" customFormat="1" ht="18.75" x14ac:dyDescent="0.3">
      <c r="A152" s="103"/>
      <c r="B152" s="104"/>
      <c r="C152" s="105"/>
      <c r="F152" s="37"/>
    </row>
    <row r="153" spans="1:6" s="36" customFormat="1" ht="18.75" x14ac:dyDescent="0.3">
      <c r="A153" s="103"/>
      <c r="B153" s="104"/>
      <c r="C153" s="105"/>
      <c r="F153" s="37"/>
    </row>
    <row r="154" spans="1:6" s="36" customFormat="1" ht="18.75" x14ac:dyDescent="0.3">
      <c r="A154" s="103"/>
      <c r="B154" s="104"/>
      <c r="C154" s="105"/>
      <c r="F154" s="37"/>
    </row>
    <row r="155" spans="1:6" s="36" customFormat="1" ht="18.75" x14ac:dyDescent="0.3">
      <c r="A155" s="103"/>
      <c r="B155" s="104"/>
      <c r="C155" s="105"/>
      <c r="F155" s="37"/>
    </row>
    <row r="156" spans="1:6" s="36" customFormat="1" ht="18.75" x14ac:dyDescent="0.3">
      <c r="A156" s="103"/>
      <c r="B156" s="104"/>
      <c r="C156" s="105"/>
      <c r="F156" s="37"/>
    </row>
    <row r="157" spans="1:6" s="36" customFormat="1" ht="18.75" x14ac:dyDescent="0.3">
      <c r="A157" s="103"/>
      <c r="B157" s="104"/>
      <c r="C157" s="105"/>
      <c r="F157" s="37"/>
    </row>
    <row r="158" spans="1:6" s="36" customFormat="1" ht="18.75" x14ac:dyDescent="0.3">
      <c r="A158" s="103"/>
      <c r="B158" s="104"/>
      <c r="C158" s="105"/>
      <c r="F158" s="37"/>
    </row>
    <row r="159" spans="1:6" s="36" customFormat="1" ht="18.75" x14ac:dyDescent="0.3">
      <c r="A159" s="103"/>
      <c r="B159" s="104"/>
      <c r="C159" s="105"/>
      <c r="F159" s="37"/>
    </row>
    <row r="160" spans="1:6" s="36" customFormat="1" ht="18.75" x14ac:dyDescent="0.3">
      <c r="A160" s="103"/>
      <c r="B160" s="104"/>
      <c r="C160" s="105"/>
      <c r="F160" s="37"/>
    </row>
    <row r="161" spans="1:6" s="36" customFormat="1" ht="18.75" x14ac:dyDescent="0.3">
      <c r="A161" s="103"/>
      <c r="B161" s="104"/>
      <c r="C161" s="105"/>
      <c r="F161" s="37"/>
    </row>
    <row r="162" spans="1:6" s="36" customFormat="1" ht="18.75" x14ac:dyDescent="0.3">
      <c r="A162" s="103"/>
      <c r="B162" s="104"/>
      <c r="C162" s="105"/>
      <c r="F162" s="37"/>
    </row>
    <row r="163" spans="1:6" s="36" customFormat="1" ht="18.75" x14ac:dyDescent="0.3">
      <c r="A163" s="103"/>
      <c r="B163" s="104"/>
      <c r="C163" s="105"/>
      <c r="F163" s="37"/>
    </row>
    <row r="164" spans="1:6" s="36" customFormat="1" ht="18.75" x14ac:dyDescent="0.3">
      <c r="A164" s="103"/>
      <c r="B164" s="104"/>
      <c r="C164" s="105"/>
      <c r="F164" s="37"/>
    </row>
    <row r="165" spans="1:6" s="36" customFormat="1" ht="18.75" x14ac:dyDescent="0.3">
      <c r="A165" s="103"/>
      <c r="B165" s="104"/>
      <c r="C165" s="105"/>
      <c r="F165" s="37"/>
    </row>
    <row r="166" spans="1:6" s="36" customFormat="1" ht="18.75" x14ac:dyDescent="0.3">
      <c r="A166" s="103"/>
      <c r="B166" s="104"/>
      <c r="C166" s="105"/>
      <c r="F166" s="37"/>
    </row>
    <row r="167" spans="1:6" s="36" customFormat="1" ht="18.75" x14ac:dyDescent="0.3">
      <c r="A167" s="103"/>
      <c r="B167" s="104"/>
      <c r="C167" s="105"/>
      <c r="F167" s="37"/>
    </row>
    <row r="168" spans="1:6" s="36" customFormat="1" ht="18.75" x14ac:dyDescent="0.3">
      <c r="A168" s="103"/>
      <c r="B168" s="104"/>
      <c r="C168" s="105"/>
      <c r="F168" s="37"/>
    </row>
    <row r="169" spans="1:6" s="36" customFormat="1" ht="18.75" x14ac:dyDescent="0.3">
      <c r="A169" s="103"/>
      <c r="B169" s="104"/>
      <c r="C169" s="105"/>
      <c r="F169" s="37"/>
    </row>
    <row r="170" spans="1:6" s="36" customFormat="1" ht="18.75" x14ac:dyDescent="0.3">
      <c r="A170" s="103"/>
      <c r="B170" s="104"/>
      <c r="C170" s="105"/>
      <c r="F170" s="37"/>
    </row>
    <row r="171" spans="1:6" s="36" customFormat="1" ht="18.75" x14ac:dyDescent="0.3">
      <c r="A171" s="103"/>
      <c r="B171" s="104"/>
      <c r="C171" s="105"/>
      <c r="F171" s="37"/>
    </row>
    <row r="172" spans="1:6" s="36" customFormat="1" ht="18.75" x14ac:dyDescent="0.3">
      <c r="A172" s="103"/>
      <c r="B172" s="104"/>
      <c r="C172" s="105"/>
      <c r="F172" s="37"/>
    </row>
    <row r="173" spans="1:6" s="36" customFormat="1" ht="18.75" x14ac:dyDescent="0.3">
      <c r="A173" s="103"/>
      <c r="B173" s="104"/>
      <c r="C173" s="105"/>
      <c r="F173" s="37"/>
    </row>
    <row r="174" spans="1:6" s="36" customFormat="1" ht="18.75" x14ac:dyDescent="0.3">
      <c r="A174" s="103"/>
      <c r="B174" s="104"/>
      <c r="C174" s="105"/>
      <c r="F174" s="37"/>
    </row>
    <row r="175" spans="1:6" s="36" customFormat="1" ht="18.75" x14ac:dyDescent="0.3">
      <c r="A175" s="103"/>
      <c r="B175" s="104"/>
      <c r="C175" s="105"/>
      <c r="F175" s="37"/>
    </row>
    <row r="176" spans="1:6" s="36" customFormat="1" ht="18.75" x14ac:dyDescent="0.3">
      <c r="A176" s="103"/>
      <c r="B176" s="104"/>
      <c r="C176" s="105"/>
      <c r="F176" s="37"/>
    </row>
    <row r="177" spans="1:6" s="36" customFormat="1" ht="18.75" x14ac:dyDescent="0.3">
      <c r="A177" s="103"/>
      <c r="B177" s="104"/>
      <c r="C177" s="105"/>
      <c r="F177" s="37"/>
    </row>
    <row r="178" spans="1:6" s="36" customFormat="1" ht="18.75" x14ac:dyDescent="0.3">
      <c r="A178" s="103"/>
      <c r="B178" s="104"/>
      <c r="C178" s="105"/>
      <c r="F178" s="37"/>
    </row>
    <row r="179" spans="1:6" s="36" customFormat="1" ht="18.75" x14ac:dyDescent="0.3">
      <c r="A179" s="103"/>
      <c r="B179" s="104"/>
      <c r="C179" s="105"/>
      <c r="F179" s="37"/>
    </row>
    <row r="180" spans="1:6" s="36" customFormat="1" ht="18.75" x14ac:dyDescent="0.3">
      <c r="A180" s="103"/>
      <c r="B180" s="104"/>
      <c r="C180" s="105"/>
      <c r="F180" s="37"/>
    </row>
    <row r="181" spans="1:6" s="36" customFormat="1" ht="18.75" x14ac:dyDescent="0.3">
      <c r="A181" s="103"/>
      <c r="B181" s="104"/>
      <c r="C181" s="105"/>
      <c r="F181" s="37"/>
    </row>
    <row r="182" spans="1:6" s="36" customFormat="1" ht="18.75" x14ac:dyDescent="0.3">
      <c r="A182" s="103"/>
      <c r="B182" s="104"/>
      <c r="C182" s="105"/>
      <c r="F182" s="37"/>
    </row>
    <row r="183" spans="1:6" s="36" customFormat="1" ht="18.75" x14ac:dyDescent="0.3">
      <c r="A183" s="103"/>
      <c r="B183" s="104"/>
      <c r="C183" s="105"/>
      <c r="F183" s="37"/>
    </row>
    <row r="184" spans="1:6" s="36" customFormat="1" ht="18.75" x14ac:dyDescent="0.3">
      <c r="A184" s="103"/>
      <c r="B184" s="104"/>
      <c r="C184" s="105"/>
      <c r="F184" s="37"/>
    </row>
    <row r="185" spans="1:6" s="36" customFormat="1" ht="18.75" x14ac:dyDescent="0.3">
      <c r="A185" s="103"/>
      <c r="B185" s="104"/>
      <c r="C185" s="105"/>
      <c r="F185" s="37"/>
    </row>
    <row r="186" spans="1:6" s="36" customFormat="1" ht="18.75" x14ac:dyDescent="0.3">
      <c r="A186" s="103"/>
      <c r="B186" s="104"/>
      <c r="C186" s="105"/>
      <c r="F186" s="37"/>
    </row>
    <row r="187" spans="1:6" s="36" customFormat="1" ht="18.75" x14ac:dyDescent="0.3">
      <c r="A187" s="103"/>
      <c r="B187" s="104"/>
      <c r="C187" s="105"/>
      <c r="F187" s="37"/>
    </row>
    <row r="188" spans="1:6" s="36" customFormat="1" ht="18.75" x14ac:dyDescent="0.3">
      <c r="A188" s="103"/>
      <c r="B188" s="104"/>
      <c r="C188" s="105"/>
      <c r="F188" s="37"/>
    </row>
    <row r="189" spans="1:6" s="36" customFormat="1" ht="18.75" x14ac:dyDescent="0.3">
      <c r="A189" s="103"/>
      <c r="B189" s="104"/>
      <c r="C189" s="105"/>
      <c r="F189" s="37"/>
    </row>
    <row r="190" spans="1:6" s="36" customFormat="1" ht="18.75" x14ac:dyDescent="0.3">
      <c r="A190" s="103"/>
      <c r="B190" s="104"/>
      <c r="C190" s="105"/>
      <c r="F190" s="37"/>
    </row>
    <row r="191" spans="1:6" s="36" customFormat="1" ht="18.75" x14ac:dyDescent="0.3">
      <c r="A191" s="103"/>
      <c r="B191" s="104"/>
      <c r="C191" s="105"/>
      <c r="F191" s="37"/>
    </row>
    <row r="192" spans="1:6" s="36" customFormat="1" ht="18.75" x14ac:dyDescent="0.3">
      <c r="A192" s="103"/>
      <c r="B192" s="104"/>
      <c r="C192" s="105"/>
      <c r="F192" s="37"/>
    </row>
    <row r="193" spans="1:6" s="36" customFormat="1" ht="18.75" x14ac:dyDescent="0.3">
      <c r="A193" s="103"/>
      <c r="B193" s="104"/>
      <c r="C193" s="105"/>
      <c r="F193" s="37"/>
    </row>
    <row r="194" spans="1:6" s="36" customFormat="1" ht="18.75" x14ac:dyDescent="0.3">
      <c r="A194" s="103"/>
      <c r="B194" s="104"/>
      <c r="C194" s="105"/>
      <c r="F194" s="37"/>
    </row>
    <row r="195" spans="1:6" s="36" customFormat="1" ht="18.75" x14ac:dyDescent="0.3">
      <c r="A195" s="103"/>
      <c r="B195" s="104"/>
      <c r="C195" s="105"/>
      <c r="F195" s="37"/>
    </row>
    <row r="196" spans="1:6" s="36" customFormat="1" ht="18.75" x14ac:dyDescent="0.3">
      <c r="A196" s="103"/>
      <c r="B196" s="104"/>
      <c r="C196" s="105"/>
      <c r="F196" s="37"/>
    </row>
    <row r="197" spans="1:6" s="36" customFormat="1" ht="18.75" x14ac:dyDescent="0.3">
      <c r="A197" s="103"/>
      <c r="B197" s="104"/>
      <c r="C197" s="105"/>
      <c r="F197" s="37"/>
    </row>
    <row r="198" spans="1:6" s="36" customFormat="1" ht="18.75" x14ac:dyDescent="0.3">
      <c r="A198" s="103"/>
      <c r="B198" s="104"/>
      <c r="C198" s="105"/>
      <c r="F198" s="37"/>
    </row>
    <row r="199" spans="1:6" s="36" customFormat="1" ht="18.75" x14ac:dyDescent="0.3">
      <c r="A199" s="103"/>
      <c r="B199" s="104"/>
      <c r="C199" s="105"/>
      <c r="F199" s="37"/>
    </row>
    <row r="200" spans="1:6" s="36" customFormat="1" ht="18.75" x14ac:dyDescent="0.3">
      <c r="A200" s="103"/>
      <c r="B200" s="104"/>
      <c r="C200" s="105"/>
      <c r="F200" s="37"/>
    </row>
    <row r="201" spans="1:6" s="36" customFormat="1" ht="18.75" x14ac:dyDescent="0.3">
      <c r="A201" s="103"/>
      <c r="B201" s="104"/>
      <c r="C201" s="105"/>
      <c r="F201" s="37"/>
    </row>
    <row r="202" spans="1:6" s="36" customFormat="1" ht="18.75" x14ac:dyDescent="0.3">
      <c r="A202" s="103"/>
      <c r="B202" s="104"/>
      <c r="C202" s="105"/>
      <c r="F202" s="37"/>
    </row>
    <row r="203" spans="1:6" s="36" customFormat="1" ht="18.75" x14ac:dyDescent="0.3">
      <c r="A203" s="103"/>
      <c r="B203" s="104"/>
      <c r="C203" s="105"/>
      <c r="F203" s="37"/>
    </row>
    <row r="204" spans="1:6" s="36" customFormat="1" ht="18.75" x14ac:dyDescent="0.3">
      <c r="A204" s="103"/>
      <c r="B204" s="104"/>
      <c r="C204" s="105"/>
      <c r="F204" s="37"/>
    </row>
    <row r="205" spans="1:6" s="36" customFormat="1" ht="18.75" x14ac:dyDescent="0.3">
      <c r="A205" s="103"/>
      <c r="B205" s="104"/>
      <c r="C205" s="105"/>
      <c r="F205" s="37"/>
    </row>
    <row r="206" spans="1:6" s="36" customFormat="1" ht="18.75" x14ac:dyDescent="0.3">
      <c r="A206" s="103"/>
      <c r="B206" s="104"/>
      <c r="C206" s="105"/>
      <c r="F206" s="37"/>
    </row>
    <row r="207" spans="1:6" s="36" customFormat="1" ht="18.75" x14ac:dyDescent="0.3">
      <c r="A207" s="103"/>
      <c r="B207" s="104"/>
      <c r="C207" s="105"/>
      <c r="F207" s="37"/>
    </row>
    <row r="208" spans="1:6" s="36" customFormat="1" ht="18.75" x14ac:dyDescent="0.3">
      <c r="A208" s="103"/>
      <c r="B208" s="104"/>
      <c r="C208" s="105"/>
      <c r="F208" s="37"/>
    </row>
    <row r="209" spans="1:6" s="36" customFormat="1" ht="18.75" x14ac:dyDescent="0.3">
      <c r="A209" s="103"/>
      <c r="B209" s="104"/>
      <c r="C209" s="105"/>
      <c r="F209" s="37"/>
    </row>
    <row r="210" spans="1:6" s="36" customFormat="1" ht="18.75" x14ac:dyDescent="0.3">
      <c r="A210" s="103"/>
      <c r="B210" s="104"/>
      <c r="C210" s="105"/>
      <c r="F210" s="37"/>
    </row>
    <row r="211" spans="1:6" s="36" customFormat="1" ht="18.75" x14ac:dyDescent="0.3">
      <c r="A211" s="103"/>
      <c r="B211" s="104"/>
      <c r="C211" s="105"/>
      <c r="F211" s="37"/>
    </row>
    <row r="212" spans="1:6" s="36" customFormat="1" ht="18.75" x14ac:dyDescent="0.3">
      <c r="A212" s="103"/>
      <c r="B212" s="104"/>
      <c r="C212" s="105"/>
      <c r="F212" s="37"/>
    </row>
    <row r="213" spans="1:6" s="36" customFormat="1" ht="18.75" x14ac:dyDescent="0.3">
      <c r="A213" s="103"/>
      <c r="B213" s="104"/>
      <c r="C213" s="105"/>
      <c r="F213" s="37"/>
    </row>
    <row r="214" spans="1:6" s="36" customFormat="1" ht="18.75" x14ac:dyDescent="0.3">
      <c r="A214" s="103"/>
      <c r="B214" s="104"/>
      <c r="C214" s="105"/>
      <c r="F214" s="37"/>
    </row>
    <row r="215" spans="1:6" s="36" customFormat="1" ht="18.75" x14ac:dyDescent="0.3">
      <c r="A215" s="103"/>
      <c r="B215" s="104"/>
      <c r="C215" s="105"/>
      <c r="F215" s="37"/>
    </row>
    <row r="216" spans="1:6" s="36" customFormat="1" ht="18.75" x14ac:dyDescent="0.3">
      <c r="A216" s="103"/>
      <c r="B216" s="104"/>
      <c r="C216" s="105"/>
      <c r="F216" s="37"/>
    </row>
    <row r="217" spans="1:6" s="36" customFormat="1" ht="18.75" x14ac:dyDescent="0.3">
      <c r="A217" s="103"/>
      <c r="B217" s="104"/>
      <c r="C217" s="105"/>
      <c r="F217" s="37"/>
    </row>
    <row r="218" spans="1:6" s="36" customFormat="1" ht="18.75" x14ac:dyDescent="0.3">
      <c r="A218" s="103"/>
      <c r="B218" s="104"/>
      <c r="C218" s="105"/>
      <c r="F218" s="37"/>
    </row>
    <row r="219" spans="1:6" s="36" customFormat="1" ht="18.75" x14ac:dyDescent="0.3">
      <c r="A219" s="103"/>
      <c r="B219" s="104"/>
      <c r="C219" s="105"/>
      <c r="F219" s="37"/>
    </row>
    <row r="220" spans="1:6" s="36" customFormat="1" ht="18.75" x14ac:dyDescent="0.3">
      <c r="A220" s="103"/>
      <c r="B220" s="104"/>
      <c r="C220" s="105"/>
      <c r="F220" s="37"/>
    </row>
    <row r="221" spans="1:6" s="36" customFormat="1" ht="18.75" x14ac:dyDescent="0.3">
      <c r="A221" s="103"/>
      <c r="B221" s="104"/>
      <c r="C221" s="105"/>
      <c r="F221" s="37"/>
    </row>
    <row r="222" spans="1:6" s="36" customFormat="1" ht="18.75" x14ac:dyDescent="0.3">
      <c r="A222" s="103"/>
      <c r="B222" s="104"/>
      <c r="C222" s="105"/>
      <c r="F222" s="37"/>
    </row>
    <row r="223" spans="1:6" s="36" customFormat="1" ht="18.75" x14ac:dyDescent="0.3">
      <c r="A223" s="103"/>
      <c r="B223" s="104"/>
      <c r="C223" s="105"/>
      <c r="F223" s="37"/>
    </row>
    <row r="224" spans="1:6" s="36" customFormat="1" ht="18.75" x14ac:dyDescent="0.3">
      <c r="A224" s="103"/>
      <c r="B224" s="104"/>
      <c r="C224" s="105"/>
      <c r="F224" s="37"/>
    </row>
    <row r="225" spans="1:6" s="36" customFormat="1" ht="18.75" x14ac:dyDescent="0.3">
      <c r="A225" s="103"/>
      <c r="B225" s="104"/>
      <c r="C225" s="105"/>
      <c r="F225" s="37"/>
    </row>
  </sheetData>
  <mergeCells count="7">
    <mergeCell ref="A14:B14"/>
    <mergeCell ref="A1:E1"/>
    <mergeCell ref="A2:E2"/>
    <mergeCell ref="A3:E3"/>
    <mergeCell ref="A4:E4"/>
    <mergeCell ref="A5:E5"/>
    <mergeCell ref="A6:C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63"/>
  <sheetViews>
    <sheetView view="pageBreakPreview" topLeftCell="A56" zoomScale="80" zoomScaleNormal="100" zoomScaleSheetLayoutView="80" workbookViewId="0">
      <selection activeCell="A76" sqref="A76"/>
    </sheetView>
  </sheetViews>
  <sheetFormatPr defaultRowHeight="18.75" x14ac:dyDescent="0.3"/>
  <cols>
    <col min="1" max="1" width="119.140625" style="443" customWidth="1"/>
    <col min="2" max="2" width="8.7109375" style="444" customWidth="1"/>
    <col min="3" max="3" width="7.7109375" style="449" customWidth="1"/>
    <col min="4" max="4" width="7.140625" style="449" customWidth="1"/>
    <col min="5" max="5" width="9.7109375" style="450" customWidth="1"/>
    <col min="6" max="6" width="10.7109375" style="451" customWidth="1"/>
    <col min="7" max="7" width="7.42578125" style="449" customWidth="1"/>
    <col min="8" max="8" width="15.28515625" style="452" customWidth="1"/>
    <col min="9" max="9" width="16.140625" style="453" customWidth="1"/>
    <col min="10" max="10" width="15.7109375" style="454" customWidth="1"/>
    <col min="11" max="38" width="9.140625" style="454" customWidth="1"/>
    <col min="39" max="16384" width="9.140625" style="454"/>
  </cols>
  <sheetData>
    <row r="1" spans="1:10" s="32" customFormat="1" ht="15.75" x14ac:dyDescent="0.25">
      <c r="A1" s="786" t="s">
        <v>223</v>
      </c>
      <c r="B1" s="786"/>
      <c r="C1" s="786"/>
      <c r="D1" s="786"/>
      <c r="E1" s="786"/>
      <c r="F1" s="786"/>
      <c r="G1" s="786"/>
      <c r="H1" s="786"/>
      <c r="I1" s="786"/>
      <c r="J1" s="786"/>
    </row>
    <row r="2" spans="1:10" s="32" customFormat="1" ht="15.75" x14ac:dyDescent="0.25">
      <c r="A2" s="745" t="s">
        <v>55</v>
      </c>
      <c r="B2" s="745"/>
      <c r="C2" s="745"/>
      <c r="D2" s="745"/>
      <c r="E2" s="745"/>
      <c r="F2" s="745"/>
      <c r="G2" s="745"/>
      <c r="H2" s="745"/>
      <c r="I2" s="745"/>
      <c r="J2" s="745"/>
    </row>
    <row r="3" spans="1:10" s="33" customFormat="1" ht="15.75" customHeight="1" x14ac:dyDescent="0.25">
      <c r="A3" s="746" t="s">
        <v>56</v>
      </c>
      <c r="B3" s="746"/>
      <c r="C3" s="746"/>
      <c r="D3" s="746"/>
      <c r="E3" s="746"/>
      <c r="F3" s="746"/>
      <c r="G3" s="746"/>
      <c r="H3" s="746"/>
      <c r="I3" s="746"/>
      <c r="J3" s="746"/>
    </row>
    <row r="4" spans="1:10" s="34" customFormat="1" ht="16.5" customHeight="1" x14ac:dyDescent="0.25">
      <c r="A4" s="747" t="s">
        <v>3</v>
      </c>
      <c r="B4" s="747"/>
      <c r="C4" s="747"/>
      <c r="D4" s="747"/>
      <c r="E4" s="747"/>
      <c r="F4" s="747"/>
      <c r="G4" s="747"/>
      <c r="H4" s="747"/>
      <c r="I4" s="747"/>
      <c r="J4" s="747"/>
    </row>
    <row r="5" spans="1:10" s="34" customFormat="1" ht="16.5" customHeight="1" x14ac:dyDescent="0.25">
      <c r="A5" s="747" t="s">
        <v>4</v>
      </c>
      <c r="B5" s="747"/>
      <c r="C5" s="747"/>
      <c r="D5" s="747"/>
      <c r="E5" s="747"/>
      <c r="F5" s="747"/>
      <c r="G5" s="747"/>
      <c r="H5" s="747"/>
      <c r="I5" s="747"/>
      <c r="J5" s="747"/>
    </row>
    <row r="6" spans="1:10" s="108" customFormat="1" ht="16.5" x14ac:dyDescent="0.25">
      <c r="A6" s="778"/>
      <c r="B6" s="778"/>
      <c r="C6" s="778"/>
      <c r="D6" s="778"/>
      <c r="E6" s="778"/>
      <c r="F6" s="778"/>
      <c r="G6" s="778"/>
      <c r="H6" s="107"/>
    </row>
    <row r="7" spans="1:10" s="108" customFormat="1" ht="16.5" x14ac:dyDescent="0.25">
      <c r="A7" s="778"/>
      <c r="B7" s="778"/>
      <c r="C7" s="778"/>
      <c r="D7" s="778"/>
      <c r="E7" s="778"/>
      <c r="F7" s="778"/>
      <c r="G7" s="778"/>
      <c r="H7" s="107"/>
    </row>
    <row r="8" spans="1:10" s="108" customFormat="1" ht="81" customHeight="1" x14ac:dyDescent="0.25">
      <c r="A8" s="779" t="s">
        <v>224</v>
      </c>
      <c r="B8" s="779"/>
      <c r="C8" s="779"/>
      <c r="D8" s="779"/>
      <c r="E8" s="779"/>
      <c r="F8" s="779"/>
      <c r="G8" s="779"/>
      <c r="H8" s="779"/>
      <c r="I8" s="779"/>
      <c r="J8" s="779"/>
    </row>
    <row r="9" spans="1:10" s="113" customFormat="1" ht="15.75" x14ac:dyDescent="0.25">
      <c r="A9" s="109" t="s">
        <v>225</v>
      </c>
      <c r="B9" s="110"/>
      <c r="C9" s="111"/>
      <c r="D9" s="111"/>
      <c r="E9" s="111"/>
      <c r="F9" s="112"/>
      <c r="G9" s="112"/>
      <c r="H9" s="112"/>
      <c r="I9" s="112"/>
      <c r="J9" s="112" t="s">
        <v>226</v>
      </c>
    </row>
    <row r="10" spans="1:10" s="121" customFormat="1" ht="31.5" x14ac:dyDescent="0.25">
      <c r="A10" s="114" t="s">
        <v>10</v>
      </c>
      <c r="B10" s="115" t="s">
        <v>227</v>
      </c>
      <c r="C10" s="115" t="s">
        <v>228</v>
      </c>
      <c r="D10" s="116" t="s">
        <v>229</v>
      </c>
      <c r="E10" s="117" t="s">
        <v>230</v>
      </c>
      <c r="F10" s="118"/>
      <c r="G10" s="119" t="s">
        <v>231</v>
      </c>
      <c r="H10" s="120" t="s">
        <v>64</v>
      </c>
      <c r="I10" s="120" t="s">
        <v>65</v>
      </c>
      <c r="J10" s="120" t="s">
        <v>66</v>
      </c>
    </row>
    <row r="11" spans="1:10" s="128" customFormat="1" x14ac:dyDescent="0.25">
      <c r="A11" s="122" t="s">
        <v>232</v>
      </c>
      <c r="B11" s="123"/>
      <c r="C11" s="124"/>
      <c r="D11" s="125"/>
      <c r="E11" s="116"/>
      <c r="F11" s="119"/>
      <c r="G11" s="126"/>
      <c r="H11" s="127">
        <f>+H12</f>
        <v>17535.881000000001</v>
      </c>
      <c r="I11" s="127">
        <f>+I12</f>
        <v>13881.843000000001</v>
      </c>
      <c r="J11" s="127">
        <f>+J12</f>
        <v>12405.514999999999</v>
      </c>
    </row>
    <row r="12" spans="1:10" s="128" customFormat="1" x14ac:dyDescent="0.25">
      <c r="A12" s="122" t="s">
        <v>233</v>
      </c>
      <c r="B12" s="129" t="s">
        <v>234</v>
      </c>
      <c r="C12" s="124"/>
      <c r="D12" s="125"/>
      <c r="E12" s="116"/>
      <c r="F12" s="119"/>
      <c r="G12" s="126"/>
      <c r="H12" s="127">
        <f>ROUND(H13+H76+H83+H102+H132+H178+H205+H217+H226,3)</f>
        <v>17535.881000000001</v>
      </c>
      <c r="I12" s="127">
        <f>ROUND(I13+I76+I83+I102+I132+I178+I205+I217+I226,3)</f>
        <v>13881.843000000001</v>
      </c>
      <c r="J12" s="127">
        <f>ROUND(J13+J76+J83+J102+J132+J178+J205+J217,3)</f>
        <v>12405.514999999999</v>
      </c>
    </row>
    <row r="13" spans="1:10" s="138" customFormat="1" x14ac:dyDescent="0.25">
      <c r="A13" s="130" t="s">
        <v>235</v>
      </c>
      <c r="B13" s="131" t="s">
        <v>234</v>
      </c>
      <c r="C13" s="132" t="s">
        <v>236</v>
      </c>
      <c r="D13" s="133"/>
      <c r="E13" s="134"/>
      <c r="F13" s="135"/>
      <c r="G13" s="136"/>
      <c r="H13" s="137">
        <f>ROUND(H14+H19+H55,3)</f>
        <v>4161.9930000000004</v>
      </c>
      <c r="I13" s="137">
        <f>ROUND(I14+I19+I55,3)</f>
        <v>4284.3</v>
      </c>
      <c r="J13" s="137">
        <f>ROUND(J14+J19+J55,3)</f>
        <v>4340.2</v>
      </c>
    </row>
    <row r="14" spans="1:10" s="147" customFormat="1" ht="37.5" x14ac:dyDescent="0.25">
      <c r="A14" s="139" t="s">
        <v>237</v>
      </c>
      <c r="B14" s="140" t="s">
        <v>234</v>
      </c>
      <c r="C14" s="141" t="s">
        <v>236</v>
      </c>
      <c r="D14" s="142" t="s">
        <v>238</v>
      </c>
      <c r="E14" s="143"/>
      <c r="F14" s="144"/>
      <c r="G14" s="145"/>
      <c r="H14" s="146">
        <f>H15</f>
        <v>650</v>
      </c>
      <c r="I14" s="146">
        <f t="shared" ref="I14:J17" si="0">I15</f>
        <v>650</v>
      </c>
      <c r="J14" s="146">
        <f t="shared" si="0"/>
        <v>650</v>
      </c>
    </row>
    <row r="15" spans="1:10" s="156" customFormat="1" ht="37.5" x14ac:dyDescent="0.25">
      <c r="A15" s="148" t="s">
        <v>239</v>
      </c>
      <c r="B15" s="149" t="s">
        <v>234</v>
      </c>
      <c r="C15" s="150" t="s">
        <v>236</v>
      </c>
      <c r="D15" s="151" t="s">
        <v>238</v>
      </c>
      <c r="E15" s="152" t="s">
        <v>240</v>
      </c>
      <c r="F15" s="153" t="s">
        <v>241</v>
      </c>
      <c r="G15" s="154"/>
      <c r="H15" s="155">
        <f>H16</f>
        <v>650</v>
      </c>
      <c r="I15" s="155">
        <f t="shared" si="0"/>
        <v>650</v>
      </c>
      <c r="J15" s="155">
        <f t="shared" si="0"/>
        <v>650</v>
      </c>
    </row>
    <row r="16" spans="1:10" s="156" customFormat="1" x14ac:dyDescent="0.25">
      <c r="A16" s="157" t="s">
        <v>242</v>
      </c>
      <c r="B16" s="158" t="s">
        <v>234</v>
      </c>
      <c r="C16" s="159" t="s">
        <v>236</v>
      </c>
      <c r="D16" s="160" t="s">
        <v>238</v>
      </c>
      <c r="E16" s="161" t="s">
        <v>243</v>
      </c>
      <c r="F16" s="162" t="s">
        <v>241</v>
      </c>
      <c r="G16" s="163"/>
      <c r="H16" s="155">
        <f>H17</f>
        <v>650</v>
      </c>
      <c r="I16" s="155">
        <f t="shared" si="0"/>
        <v>650</v>
      </c>
      <c r="J16" s="155">
        <f t="shared" si="0"/>
        <v>650</v>
      </c>
    </row>
    <row r="17" spans="1:16" s="156" customFormat="1" x14ac:dyDescent="0.25">
      <c r="A17" s="157" t="s">
        <v>244</v>
      </c>
      <c r="B17" s="158" t="s">
        <v>234</v>
      </c>
      <c r="C17" s="159" t="s">
        <v>236</v>
      </c>
      <c r="D17" s="160" t="s">
        <v>238</v>
      </c>
      <c r="E17" s="161" t="s">
        <v>243</v>
      </c>
      <c r="F17" s="162" t="s">
        <v>245</v>
      </c>
      <c r="G17" s="163"/>
      <c r="H17" s="155">
        <f>H18</f>
        <v>650</v>
      </c>
      <c r="I17" s="155">
        <f t="shared" si="0"/>
        <v>650</v>
      </c>
      <c r="J17" s="155">
        <f t="shared" si="0"/>
        <v>650</v>
      </c>
    </row>
    <row r="18" spans="1:16" s="156" customFormat="1" ht="56.25" x14ac:dyDescent="0.25">
      <c r="A18" s="164" t="s">
        <v>246</v>
      </c>
      <c r="B18" s="123" t="s">
        <v>234</v>
      </c>
      <c r="C18" s="123" t="s">
        <v>236</v>
      </c>
      <c r="D18" s="165" t="s">
        <v>238</v>
      </c>
      <c r="E18" s="161" t="s">
        <v>243</v>
      </c>
      <c r="F18" s="162" t="s">
        <v>245</v>
      </c>
      <c r="G18" s="154" t="s">
        <v>247</v>
      </c>
      <c r="H18" s="155">
        <v>650</v>
      </c>
      <c r="I18" s="155">
        <v>650</v>
      </c>
      <c r="J18" s="155">
        <v>650</v>
      </c>
    </row>
    <row r="19" spans="1:16" s="167" customFormat="1" ht="56.25" x14ac:dyDescent="0.25">
      <c r="A19" s="139" t="s">
        <v>248</v>
      </c>
      <c r="B19" s="140" t="s">
        <v>234</v>
      </c>
      <c r="C19" s="141" t="s">
        <v>236</v>
      </c>
      <c r="D19" s="141" t="s">
        <v>249</v>
      </c>
      <c r="E19" s="142"/>
      <c r="F19" s="145"/>
      <c r="G19" s="141"/>
      <c r="H19" s="166">
        <f t="shared" ref="H19:J21" si="1">+H20</f>
        <v>2757.3789999999999</v>
      </c>
      <c r="I19" s="166">
        <f t="shared" si="1"/>
        <v>2757.3789999999999</v>
      </c>
      <c r="J19" s="166">
        <f t="shared" si="1"/>
        <v>2757.3789999999999</v>
      </c>
    </row>
    <row r="20" spans="1:16" s="156" customFormat="1" ht="37.5" x14ac:dyDescent="0.25">
      <c r="A20" s="148" t="s">
        <v>250</v>
      </c>
      <c r="B20" s="149" t="s">
        <v>234</v>
      </c>
      <c r="C20" s="150" t="s">
        <v>236</v>
      </c>
      <c r="D20" s="151" t="s">
        <v>249</v>
      </c>
      <c r="E20" s="168" t="s">
        <v>251</v>
      </c>
      <c r="F20" s="169" t="s">
        <v>241</v>
      </c>
      <c r="G20" s="154"/>
      <c r="H20" s="170">
        <f t="shared" si="1"/>
        <v>2757.3789999999999</v>
      </c>
      <c r="I20" s="170">
        <f t="shared" si="1"/>
        <v>2757.3789999999999</v>
      </c>
      <c r="J20" s="170">
        <f t="shared" si="1"/>
        <v>2757.3789999999999</v>
      </c>
    </row>
    <row r="21" spans="1:16" s="156" customFormat="1" x14ac:dyDescent="0.25">
      <c r="A21" s="157" t="s">
        <v>252</v>
      </c>
      <c r="B21" s="158" t="s">
        <v>234</v>
      </c>
      <c r="C21" s="159" t="s">
        <v>236</v>
      </c>
      <c r="D21" s="160" t="s">
        <v>249</v>
      </c>
      <c r="E21" s="161" t="s">
        <v>253</v>
      </c>
      <c r="F21" s="162" t="s">
        <v>241</v>
      </c>
      <c r="G21" s="163"/>
      <c r="H21" s="155">
        <f>+H22</f>
        <v>2757.3789999999999</v>
      </c>
      <c r="I21" s="155">
        <f t="shared" si="1"/>
        <v>2757.3789999999999</v>
      </c>
      <c r="J21" s="155">
        <f t="shared" si="1"/>
        <v>2757.3789999999999</v>
      </c>
    </row>
    <row r="22" spans="1:16" s="156" customFormat="1" x14ac:dyDescent="0.25">
      <c r="A22" s="157" t="s">
        <v>244</v>
      </c>
      <c r="B22" s="158" t="s">
        <v>234</v>
      </c>
      <c r="C22" s="159" t="s">
        <v>236</v>
      </c>
      <c r="D22" s="160" t="s">
        <v>249</v>
      </c>
      <c r="E22" s="161" t="s">
        <v>253</v>
      </c>
      <c r="F22" s="162" t="s">
        <v>241</v>
      </c>
      <c r="G22" s="163"/>
      <c r="H22" s="155">
        <f>SUM(H23:H25)</f>
        <v>2757.3789999999999</v>
      </c>
      <c r="I22" s="155">
        <f>SUM(I23:I25)</f>
        <v>2757.3789999999999</v>
      </c>
      <c r="J22" s="155">
        <f>SUM(J23:J25)</f>
        <v>2757.3789999999999</v>
      </c>
    </row>
    <row r="23" spans="1:16" s="156" customFormat="1" ht="56.25" x14ac:dyDescent="0.25">
      <c r="A23" s="164" t="s">
        <v>246</v>
      </c>
      <c r="B23" s="123" t="s">
        <v>234</v>
      </c>
      <c r="C23" s="123" t="s">
        <v>236</v>
      </c>
      <c r="D23" s="165" t="s">
        <v>249</v>
      </c>
      <c r="E23" s="161" t="s">
        <v>253</v>
      </c>
      <c r="F23" s="162" t="s">
        <v>245</v>
      </c>
      <c r="G23" s="154" t="s">
        <v>247</v>
      </c>
      <c r="H23" s="155">
        <v>2521.125</v>
      </c>
      <c r="I23" s="155">
        <v>2726.3789999999999</v>
      </c>
      <c r="J23" s="155">
        <v>2728.3789999999999</v>
      </c>
      <c r="K23" s="780"/>
      <c r="L23" s="781"/>
      <c r="M23" s="781"/>
      <c r="N23" s="781"/>
      <c r="O23" s="781"/>
      <c r="P23" s="781"/>
    </row>
    <row r="24" spans="1:16" s="156" customFormat="1" x14ac:dyDescent="0.25">
      <c r="A24" s="171" t="s">
        <v>254</v>
      </c>
      <c r="B24" s="123" t="s">
        <v>234</v>
      </c>
      <c r="C24" s="123" t="s">
        <v>236</v>
      </c>
      <c r="D24" s="165" t="s">
        <v>249</v>
      </c>
      <c r="E24" s="161" t="s">
        <v>253</v>
      </c>
      <c r="F24" s="162" t="s">
        <v>245</v>
      </c>
      <c r="G24" s="154" t="s">
        <v>255</v>
      </c>
      <c r="H24" s="155">
        <v>205.35400000000001</v>
      </c>
      <c r="I24" s="155">
        <v>0</v>
      </c>
      <c r="J24" s="155">
        <v>0</v>
      </c>
      <c r="K24" s="172"/>
      <c r="L24" s="173"/>
      <c r="M24" s="173"/>
      <c r="N24" s="173"/>
      <c r="O24" s="173"/>
      <c r="P24" s="173"/>
    </row>
    <row r="25" spans="1:16" s="156" customFormat="1" x14ac:dyDescent="0.25">
      <c r="A25" s="174" t="s">
        <v>256</v>
      </c>
      <c r="B25" s="123" t="s">
        <v>234</v>
      </c>
      <c r="C25" s="123" t="s">
        <v>236</v>
      </c>
      <c r="D25" s="165" t="s">
        <v>249</v>
      </c>
      <c r="E25" s="161" t="s">
        <v>253</v>
      </c>
      <c r="F25" s="162" t="s">
        <v>245</v>
      </c>
      <c r="G25" s="154" t="s">
        <v>257</v>
      </c>
      <c r="H25" s="155">
        <v>30.9</v>
      </c>
      <c r="I25" s="155">
        <v>31</v>
      </c>
      <c r="J25" s="155">
        <v>29</v>
      </c>
    </row>
    <row r="26" spans="1:16" s="156" customFormat="1" ht="37.5" hidden="1" x14ac:dyDescent="0.25">
      <c r="A26" s="175" t="s">
        <v>258</v>
      </c>
      <c r="B26" s="129" t="s">
        <v>234</v>
      </c>
      <c r="C26" s="129" t="s">
        <v>236</v>
      </c>
      <c r="D26" s="176" t="s">
        <v>259</v>
      </c>
      <c r="E26" s="176"/>
      <c r="F26" s="177"/>
      <c r="G26" s="178"/>
      <c r="H26" s="179">
        <f>+H27</f>
        <v>0</v>
      </c>
      <c r="I26" s="179"/>
      <c r="J26" s="179"/>
    </row>
    <row r="27" spans="1:16" s="156" customFormat="1" hidden="1" x14ac:dyDescent="0.25">
      <c r="A27" s="148" t="s">
        <v>260</v>
      </c>
      <c r="B27" s="149" t="s">
        <v>234</v>
      </c>
      <c r="C27" s="150" t="s">
        <v>236</v>
      </c>
      <c r="D27" s="151" t="s">
        <v>259</v>
      </c>
      <c r="E27" s="168" t="s">
        <v>261</v>
      </c>
      <c r="F27" s="169" t="s">
        <v>241</v>
      </c>
      <c r="G27" s="154"/>
      <c r="H27" s="170">
        <f>+H28+H33+H38</f>
        <v>0</v>
      </c>
      <c r="I27" s="170"/>
      <c r="J27" s="170"/>
    </row>
    <row r="28" spans="1:16" s="156" customFormat="1" hidden="1" x14ac:dyDescent="0.25">
      <c r="A28" s="157" t="s">
        <v>262</v>
      </c>
      <c r="B28" s="158" t="s">
        <v>234</v>
      </c>
      <c r="C28" s="159" t="s">
        <v>236</v>
      </c>
      <c r="D28" s="160" t="s">
        <v>259</v>
      </c>
      <c r="E28" s="161" t="s">
        <v>263</v>
      </c>
      <c r="F28" s="162" t="s">
        <v>241</v>
      </c>
      <c r="G28" s="163"/>
      <c r="H28" s="155">
        <f>+H29</f>
        <v>0</v>
      </c>
      <c r="I28" s="155"/>
      <c r="J28" s="155"/>
    </row>
    <row r="29" spans="1:16" s="156" customFormat="1" hidden="1" x14ac:dyDescent="0.25">
      <c r="A29" s="157" t="s">
        <v>244</v>
      </c>
      <c r="B29" s="158" t="s">
        <v>234</v>
      </c>
      <c r="C29" s="159" t="s">
        <v>236</v>
      </c>
      <c r="D29" s="160" t="s">
        <v>259</v>
      </c>
      <c r="E29" s="161" t="s">
        <v>263</v>
      </c>
      <c r="F29" s="162" t="s">
        <v>264</v>
      </c>
      <c r="G29" s="163"/>
      <c r="H29" s="155">
        <f>SUM(H30:H32)</f>
        <v>0</v>
      </c>
      <c r="I29" s="155"/>
      <c r="J29" s="155"/>
    </row>
    <row r="30" spans="1:16" s="156" customFormat="1" ht="56.25" hidden="1" x14ac:dyDescent="0.25">
      <c r="A30" s="164" t="s">
        <v>246</v>
      </c>
      <c r="B30" s="123" t="s">
        <v>234</v>
      </c>
      <c r="C30" s="123" t="s">
        <v>236</v>
      </c>
      <c r="D30" s="165" t="s">
        <v>259</v>
      </c>
      <c r="E30" s="161" t="s">
        <v>263</v>
      </c>
      <c r="F30" s="162" t="s">
        <v>264</v>
      </c>
      <c r="G30" s="163" t="s">
        <v>247</v>
      </c>
      <c r="H30" s="155"/>
      <c r="I30" s="155"/>
      <c r="J30" s="155"/>
    </row>
    <row r="31" spans="1:16" s="156" customFormat="1" hidden="1" x14ac:dyDescent="0.25">
      <c r="A31" s="174" t="s">
        <v>254</v>
      </c>
      <c r="B31" s="123" t="s">
        <v>234</v>
      </c>
      <c r="C31" s="123" t="s">
        <v>236</v>
      </c>
      <c r="D31" s="165" t="s">
        <v>259</v>
      </c>
      <c r="E31" s="161" t="s">
        <v>263</v>
      </c>
      <c r="F31" s="162" t="s">
        <v>264</v>
      </c>
      <c r="G31" s="163" t="s">
        <v>255</v>
      </c>
      <c r="H31" s="155"/>
      <c r="I31" s="155"/>
      <c r="J31" s="155"/>
    </row>
    <row r="32" spans="1:16" s="156" customFormat="1" hidden="1" x14ac:dyDescent="0.25">
      <c r="A32" s="174" t="s">
        <v>256</v>
      </c>
      <c r="B32" s="123" t="s">
        <v>234</v>
      </c>
      <c r="C32" s="123" t="s">
        <v>236</v>
      </c>
      <c r="D32" s="165" t="s">
        <v>259</v>
      </c>
      <c r="E32" s="161" t="s">
        <v>263</v>
      </c>
      <c r="F32" s="162" t="s">
        <v>264</v>
      </c>
      <c r="G32" s="163" t="s">
        <v>257</v>
      </c>
      <c r="H32" s="155"/>
      <c r="I32" s="155"/>
      <c r="J32" s="155"/>
    </row>
    <row r="33" spans="1:10" s="156" customFormat="1" hidden="1" x14ac:dyDescent="0.25">
      <c r="A33" s="157" t="s">
        <v>265</v>
      </c>
      <c r="B33" s="158" t="s">
        <v>234</v>
      </c>
      <c r="C33" s="159" t="s">
        <v>236</v>
      </c>
      <c r="D33" s="160" t="s">
        <v>259</v>
      </c>
      <c r="E33" s="161" t="s">
        <v>266</v>
      </c>
      <c r="F33" s="162" t="s">
        <v>241</v>
      </c>
      <c r="G33" s="163"/>
      <c r="H33" s="155">
        <f>+H34</f>
        <v>0</v>
      </c>
      <c r="I33" s="155"/>
      <c r="J33" s="155"/>
    </row>
    <row r="34" spans="1:10" s="156" customFormat="1" hidden="1" x14ac:dyDescent="0.25">
      <c r="A34" s="157" t="s">
        <v>244</v>
      </c>
      <c r="B34" s="158" t="s">
        <v>234</v>
      </c>
      <c r="C34" s="159" t="s">
        <v>236</v>
      </c>
      <c r="D34" s="160" t="s">
        <v>259</v>
      </c>
      <c r="E34" s="161" t="s">
        <v>266</v>
      </c>
      <c r="F34" s="162" t="s">
        <v>264</v>
      </c>
      <c r="G34" s="163"/>
      <c r="H34" s="155">
        <f>SUM(H35:H37)</f>
        <v>0</v>
      </c>
      <c r="I34" s="155"/>
      <c r="J34" s="155"/>
    </row>
    <row r="35" spans="1:10" s="156" customFormat="1" ht="56.25" hidden="1" x14ac:dyDescent="0.25">
      <c r="A35" s="164" t="s">
        <v>246</v>
      </c>
      <c r="B35" s="123" t="s">
        <v>234</v>
      </c>
      <c r="C35" s="123" t="s">
        <v>236</v>
      </c>
      <c r="D35" s="165" t="s">
        <v>259</v>
      </c>
      <c r="E35" s="161" t="s">
        <v>266</v>
      </c>
      <c r="F35" s="162" t="s">
        <v>264</v>
      </c>
      <c r="G35" s="163" t="s">
        <v>247</v>
      </c>
      <c r="H35" s="155"/>
      <c r="I35" s="155"/>
      <c r="J35" s="155"/>
    </row>
    <row r="36" spans="1:10" s="156" customFormat="1" hidden="1" x14ac:dyDescent="0.25">
      <c r="A36" s="174" t="s">
        <v>254</v>
      </c>
      <c r="B36" s="123" t="s">
        <v>234</v>
      </c>
      <c r="C36" s="123" t="s">
        <v>236</v>
      </c>
      <c r="D36" s="165" t="s">
        <v>259</v>
      </c>
      <c r="E36" s="161" t="s">
        <v>266</v>
      </c>
      <c r="F36" s="162" t="s">
        <v>264</v>
      </c>
      <c r="G36" s="163" t="s">
        <v>255</v>
      </c>
      <c r="H36" s="155"/>
      <c r="I36" s="155"/>
      <c r="J36" s="155"/>
    </row>
    <row r="37" spans="1:10" s="156" customFormat="1" hidden="1" x14ac:dyDescent="0.25">
      <c r="A37" s="174" t="s">
        <v>256</v>
      </c>
      <c r="B37" s="123" t="s">
        <v>234</v>
      </c>
      <c r="C37" s="123" t="s">
        <v>236</v>
      </c>
      <c r="D37" s="165" t="s">
        <v>259</v>
      </c>
      <c r="E37" s="161" t="s">
        <v>266</v>
      </c>
      <c r="F37" s="162" t="s">
        <v>264</v>
      </c>
      <c r="G37" s="163" t="s">
        <v>257</v>
      </c>
      <c r="H37" s="155"/>
      <c r="I37" s="155"/>
      <c r="J37" s="155"/>
    </row>
    <row r="38" spans="1:10" s="156" customFormat="1" hidden="1" x14ac:dyDescent="0.25">
      <c r="A38" s="157" t="s">
        <v>267</v>
      </c>
      <c r="B38" s="158" t="s">
        <v>234</v>
      </c>
      <c r="C38" s="159" t="s">
        <v>236</v>
      </c>
      <c r="D38" s="160" t="s">
        <v>259</v>
      </c>
      <c r="E38" s="161" t="s">
        <v>268</v>
      </c>
      <c r="F38" s="162" t="s">
        <v>241</v>
      </c>
      <c r="G38" s="163"/>
      <c r="H38" s="155">
        <f>+H39</f>
        <v>0</v>
      </c>
      <c r="I38" s="155"/>
      <c r="J38" s="155"/>
    </row>
    <row r="39" spans="1:10" s="156" customFormat="1" hidden="1" x14ac:dyDescent="0.25">
      <c r="A39" s="157" t="s">
        <v>244</v>
      </c>
      <c r="B39" s="158" t="s">
        <v>234</v>
      </c>
      <c r="C39" s="159" t="s">
        <v>236</v>
      </c>
      <c r="D39" s="160" t="s">
        <v>259</v>
      </c>
      <c r="E39" s="161" t="s">
        <v>268</v>
      </c>
      <c r="F39" s="162" t="s">
        <v>264</v>
      </c>
      <c r="G39" s="163"/>
      <c r="H39" s="155">
        <f>SUM(H40:H42)</f>
        <v>0</v>
      </c>
      <c r="I39" s="155"/>
      <c r="J39" s="155"/>
    </row>
    <row r="40" spans="1:10" s="156" customFormat="1" ht="56.25" hidden="1" x14ac:dyDescent="0.25">
      <c r="A40" s="164" t="s">
        <v>246</v>
      </c>
      <c r="B40" s="123" t="s">
        <v>234</v>
      </c>
      <c r="C40" s="123" t="s">
        <v>236</v>
      </c>
      <c r="D40" s="165" t="s">
        <v>259</v>
      </c>
      <c r="E40" s="161" t="s">
        <v>268</v>
      </c>
      <c r="F40" s="162" t="s">
        <v>264</v>
      </c>
      <c r="G40" s="163" t="s">
        <v>247</v>
      </c>
      <c r="H40" s="155"/>
      <c r="I40" s="155"/>
      <c r="J40" s="155"/>
    </row>
    <row r="41" spans="1:10" s="156" customFormat="1" hidden="1" x14ac:dyDescent="0.25">
      <c r="A41" s="174" t="s">
        <v>254</v>
      </c>
      <c r="B41" s="123" t="s">
        <v>234</v>
      </c>
      <c r="C41" s="123" t="s">
        <v>236</v>
      </c>
      <c r="D41" s="165" t="s">
        <v>259</v>
      </c>
      <c r="E41" s="161" t="s">
        <v>268</v>
      </c>
      <c r="F41" s="162" t="s">
        <v>264</v>
      </c>
      <c r="G41" s="163" t="s">
        <v>255</v>
      </c>
      <c r="H41" s="155"/>
      <c r="I41" s="155"/>
      <c r="J41" s="155"/>
    </row>
    <row r="42" spans="1:10" s="156" customFormat="1" hidden="1" x14ac:dyDescent="0.25">
      <c r="A42" s="174" t="s">
        <v>256</v>
      </c>
      <c r="B42" s="123" t="s">
        <v>234</v>
      </c>
      <c r="C42" s="123" t="s">
        <v>236</v>
      </c>
      <c r="D42" s="165" t="s">
        <v>259</v>
      </c>
      <c r="E42" s="161" t="s">
        <v>268</v>
      </c>
      <c r="F42" s="162" t="s">
        <v>264</v>
      </c>
      <c r="G42" s="163" t="s">
        <v>257</v>
      </c>
      <c r="H42" s="155"/>
      <c r="I42" s="155"/>
      <c r="J42" s="155"/>
    </row>
    <row r="43" spans="1:10" s="156" customFormat="1" ht="37.5" hidden="1" x14ac:dyDescent="0.25">
      <c r="A43" s="180" t="s">
        <v>269</v>
      </c>
      <c r="B43" s="159" t="s">
        <v>234</v>
      </c>
      <c r="C43" s="159" t="s">
        <v>236</v>
      </c>
      <c r="D43" s="160" t="s">
        <v>259</v>
      </c>
      <c r="E43" s="181" t="s">
        <v>268</v>
      </c>
      <c r="F43" s="182" t="s">
        <v>270</v>
      </c>
      <c r="G43" s="163"/>
      <c r="H43" s="155">
        <f>+H44</f>
        <v>0</v>
      </c>
      <c r="I43" s="155"/>
      <c r="J43" s="155"/>
    </row>
    <row r="44" spans="1:10" s="128" customFormat="1" hidden="1" x14ac:dyDescent="0.25">
      <c r="A44" s="164" t="s">
        <v>271</v>
      </c>
      <c r="B44" s="123" t="s">
        <v>234</v>
      </c>
      <c r="C44" s="123" t="s">
        <v>236</v>
      </c>
      <c r="D44" s="123" t="s">
        <v>259</v>
      </c>
      <c r="E44" s="181" t="s">
        <v>268</v>
      </c>
      <c r="F44" s="182" t="s">
        <v>270</v>
      </c>
      <c r="G44" s="123" t="s">
        <v>272</v>
      </c>
      <c r="H44" s="183"/>
      <c r="I44" s="183"/>
      <c r="J44" s="183"/>
    </row>
    <row r="45" spans="1:10" s="147" customFormat="1" hidden="1" x14ac:dyDescent="0.25">
      <c r="A45" s="184" t="s">
        <v>273</v>
      </c>
      <c r="B45" s="140" t="s">
        <v>234</v>
      </c>
      <c r="C45" s="145" t="s">
        <v>236</v>
      </c>
      <c r="D45" s="141" t="s">
        <v>274</v>
      </c>
      <c r="E45" s="143"/>
      <c r="F45" s="144"/>
      <c r="G45" s="141"/>
      <c r="H45" s="166">
        <f>H46</f>
        <v>0</v>
      </c>
      <c r="I45" s="166"/>
      <c r="J45" s="166"/>
    </row>
    <row r="46" spans="1:10" s="128" customFormat="1" hidden="1" x14ac:dyDescent="0.25">
      <c r="A46" s="185" t="s">
        <v>275</v>
      </c>
      <c r="B46" s="149" t="s">
        <v>234</v>
      </c>
      <c r="C46" s="186" t="s">
        <v>236</v>
      </c>
      <c r="D46" s="187" t="s">
        <v>274</v>
      </c>
      <c r="E46" s="188" t="s">
        <v>276</v>
      </c>
      <c r="F46" s="189" t="s">
        <v>241</v>
      </c>
      <c r="G46" s="190"/>
      <c r="H46" s="127">
        <f>H47</f>
        <v>0</v>
      </c>
      <c r="I46" s="127"/>
      <c r="J46" s="127"/>
    </row>
    <row r="47" spans="1:10" s="156" customFormat="1" hidden="1" x14ac:dyDescent="0.25">
      <c r="A47" s="157" t="s">
        <v>277</v>
      </c>
      <c r="B47" s="158" t="s">
        <v>234</v>
      </c>
      <c r="C47" s="159" t="s">
        <v>236</v>
      </c>
      <c r="D47" s="160" t="s">
        <v>274</v>
      </c>
      <c r="E47" s="191" t="s">
        <v>278</v>
      </c>
      <c r="F47" s="192" t="s">
        <v>241</v>
      </c>
      <c r="G47" s="163"/>
      <c r="H47" s="155">
        <f>+H48</f>
        <v>0</v>
      </c>
      <c r="I47" s="155"/>
      <c r="J47" s="155"/>
    </row>
    <row r="48" spans="1:10" s="156" customFormat="1" hidden="1" x14ac:dyDescent="0.25">
      <c r="A48" s="157" t="s">
        <v>279</v>
      </c>
      <c r="B48" s="158" t="s">
        <v>234</v>
      </c>
      <c r="C48" s="159" t="s">
        <v>236</v>
      </c>
      <c r="D48" s="160" t="s">
        <v>274</v>
      </c>
      <c r="E48" s="191" t="s">
        <v>278</v>
      </c>
      <c r="F48" s="192" t="s">
        <v>280</v>
      </c>
      <c r="G48" s="163"/>
      <c r="H48" s="155">
        <f>+H49</f>
        <v>0</v>
      </c>
      <c r="I48" s="155"/>
      <c r="J48" s="155"/>
    </row>
    <row r="49" spans="1:249" s="128" customFormat="1" hidden="1" x14ac:dyDescent="0.25">
      <c r="A49" s="193" t="s">
        <v>254</v>
      </c>
      <c r="B49" s="123" t="s">
        <v>234</v>
      </c>
      <c r="C49" s="123" t="s">
        <v>236</v>
      </c>
      <c r="D49" s="123" t="s">
        <v>274</v>
      </c>
      <c r="E49" s="191" t="s">
        <v>278</v>
      </c>
      <c r="F49" s="192" t="s">
        <v>280</v>
      </c>
      <c r="G49" s="123" t="s">
        <v>255</v>
      </c>
      <c r="H49" s="183"/>
      <c r="I49" s="183"/>
      <c r="J49" s="183"/>
    </row>
    <row r="50" spans="1:249" s="196" customFormat="1" hidden="1" x14ac:dyDescent="0.25">
      <c r="A50" s="194" t="s">
        <v>281</v>
      </c>
      <c r="B50" s="140" t="s">
        <v>234</v>
      </c>
      <c r="C50" s="140" t="s">
        <v>236</v>
      </c>
      <c r="D50" s="195">
        <v>11</v>
      </c>
      <c r="E50" s="143"/>
      <c r="F50" s="144"/>
      <c r="G50" s="140"/>
      <c r="H50" s="166">
        <f>H51</f>
        <v>0</v>
      </c>
      <c r="I50" s="166"/>
      <c r="J50" s="166"/>
    </row>
    <row r="51" spans="1:249" s="202" customFormat="1" hidden="1" x14ac:dyDescent="0.25">
      <c r="A51" s="164" t="s">
        <v>282</v>
      </c>
      <c r="B51" s="149" t="s">
        <v>234</v>
      </c>
      <c r="C51" s="123" t="s">
        <v>236</v>
      </c>
      <c r="D51" s="197">
        <v>11</v>
      </c>
      <c r="E51" s="198" t="s">
        <v>283</v>
      </c>
      <c r="F51" s="199" t="s">
        <v>241</v>
      </c>
      <c r="G51" s="200"/>
      <c r="H51" s="201">
        <f>H52</f>
        <v>0</v>
      </c>
      <c r="I51" s="201"/>
      <c r="J51" s="201"/>
    </row>
    <row r="52" spans="1:249" s="202" customFormat="1" hidden="1" x14ac:dyDescent="0.25">
      <c r="A52" s="164" t="s">
        <v>284</v>
      </c>
      <c r="B52" s="158" t="s">
        <v>234</v>
      </c>
      <c r="C52" s="123" t="s">
        <v>236</v>
      </c>
      <c r="D52" s="197">
        <v>11</v>
      </c>
      <c r="E52" s="198" t="s">
        <v>285</v>
      </c>
      <c r="F52" s="203" t="s">
        <v>241</v>
      </c>
      <c r="G52" s="200"/>
      <c r="H52" s="201">
        <f>H53</f>
        <v>0</v>
      </c>
      <c r="I52" s="201"/>
      <c r="J52" s="201"/>
    </row>
    <row r="53" spans="1:249" s="202" customFormat="1" hidden="1" x14ac:dyDescent="0.25">
      <c r="A53" s="174" t="s">
        <v>286</v>
      </c>
      <c r="B53" s="158" t="s">
        <v>234</v>
      </c>
      <c r="C53" s="123" t="s">
        <v>236</v>
      </c>
      <c r="D53" s="197">
        <v>11</v>
      </c>
      <c r="E53" s="204" t="s">
        <v>285</v>
      </c>
      <c r="F53" s="205">
        <v>1403</v>
      </c>
      <c r="G53" s="200"/>
      <c r="H53" s="201">
        <f>H54</f>
        <v>0</v>
      </c>
      <c r="I53" s="201"/>
      <c r="J53" s="201"/>
    </row>
    <row r="54" spans="1:249" s="202" customFormat="1" hidden="1" x14ac:dyDescent="0.25">
      <c r="A54" s="174" t="s">
        <v>256</v>
      </c>
      <c r="B54" s="123" t="s">
        <v>234</v>
      </c>
      <c r="C54" s="123" t="s">
        <v>236</v>
      </c>
      <c r="D54" s="206">
        <v>11</v>
      </c>
      <c r="E54" s="198" t="s">
        <v>285</v>
      </c>
      <c r="F54" s="207">
        <v>1403</v>
      </c>
      <c r="G54" s="123" t="s">
        <v>257</v>
      </c>
      <c r="H54" s="208"/>
      <c r="I54" s="208"/>
      <c r="J54" s="208"/>
    </row>
    <row r="55" spans="1:249" s="211" customFormat="1" x14ac:dyDescent="0.25">
      <c r="A55" s="139" t="s">
        <v>287</v>
      </c>
      <c r="B55" s="140" t="s">
        <v>234</v>
      </c>
      <c r="C55" s="141" t="s">
        <v>236</v>
      </c>
      <c r="D55" s="142" t="s">
        <v>288</v>
      </c>
      <c r="E55" s="209"/>
      <c r="F55" s="210"/>
      <c r="G55" s="145"/>
      <c r="H55" s="166">
        <f>ROUND(H56+H63+H65+H70,3)</f>
        <v>754.61400000000003</v>
      </c>
      <c r="I55" s="166">
        <f>ROUND(I56+I63+I65+I70,3)</f>
        <v>876.92100000000005</v>
      </c>
      <c r="J55" s="166">
        <f>ROUND(J56+J63+J65+J70,3)</f>
        <v>932.82100000000003</v>
      </c>
    </row>
    <row r="56" spans="1:249" s="213" customFormat="1" ht="56.25" x14ac:dyDescent="0.25">
      <c r="A56" s="175" t="s">
        <v>289</v>
      </c>
      <c r="B56" s="149" t="s">
        <v>234</v>
      </c>
      <c r="C56" s="129" t="s">
        <v>236</v>
      </c>
      <c r="D56" s="176" t="s">
        <v>288</v>
      </c>
      <c r="E56" s="152" t="s">
        <v>290</v>
      </c>
      <c r="F56" s="212" t="s">
        <v>241</v>
      </c>
      <c r="G56" s="178"/>
      <c r="H56" s="127">
        <f>+H57</f>
        <v>390.5</v>
      </c>
      <c r="I56" s="127">
        <f>+I57</f>
        <v>580.70000000000005</v>
      </c>
      <c r="J56" s="127">
        <f>+J57</f>
        <v>640.6</v>
      </c>
    </row>
    <row r="57" spans="1:249" s="213" customFormat="1" ht="56.25" x14ac:dyDescent="0.25">
      <c r="A57" s="164" t="s">
        <v>291</v>
      </c>
      <c r="B57" s="158" t="s">
        <v>234</v>
      </c>
      <c r="C57" s="123" t="s">
        <v>236</v>
      </c>
      <c r="D57" s="165" t="s">
        <v>288</v>
      </c>
      <c r="E57" s="214" t="s">
        <v>290</v>
      </c>
      <c r="F57" s="215" t="s">
        <v>241</v>
      </c>
      <c r="G57" s="200"/>
      <c r="H57" s="216">
        <f t="shared" ref="H57:J58" si="2">H59</f>
        <v>390.5</v>
      </c>
      <c r="I57" s="216">
        <f t="shared" si="2"/>
        <v>580.70000000000005</v>
      </c>
      <c r="J57" s="216">
        <f t="shared" si="2"/>
        <v>640.6</v>
      </c>
    </row>
    <row r="58" spans="1:249" s="156" customFormat="1" ht="56.25" x14ac:dyDescent="0.3">
      <c r="A58" s="217" t="s">
        <v>292</v>
      </c>
      <c r="B58" s="158" t="s">
        <v>234</v>
      </c>
      <c r="C58" s="159" t="s">
        <v>236</v>
      </c>
      <c r="D58" s="160" t="s">
        <v>288</v>
      </c>
      <c r="E58" s="191" t="s">
        <v>293</v>
      </c>
      <c r="F58" s="192" t="s">
        <v>294</v>
      </c>
      <c r="G58" s="218"/>
      <c r="H58" s="216">
        <f t="shared" si="2"/>
        <v>390.5</v>
      </c>
      <c r="I58" s="216">
        <f t="shared" si="2"/>
        <v>580.70000000000005</v>
      </c>
      <c r="J58" s="216">
        <f t="shared" si="2"/>
        <v>640.6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  <c r="BI58" s="213"/>
      <c r="BJ58" s="213"/>
      <c r="BK58" s="213"/>
      <c r="BL58" s="213"/>
      <c r="BM58" s="213"/>
      <c r="BN58" s="213"/>
      <c r="BO58" s="213"/>
      <c r="BP58" s="213"/>
      <c r="BQ58" s="213"/>
      <c r="BR58" s="213"/>
      <c r="BS58" s="213"/>
      <c r="BT58" s="213"/>
      <c r="BU58" s="213"/>
      <c r="BV58" s="213"/>
      <c r="BW58" s="213"/>
      <c r="BX58" s="213"/>
      <c r="BY58" s="213"/>
      <c r="BZ58" s="213"/>
      <c r="CA58" s="213"/>
      <c r="CB58" s="213"/>
      <c r="CC58" s="213"/>
      <c r="CD58" s="213"/>
      <c r="CE58" s="213"/>
      <c r="CF58" s="213"/>
      <c r="CG58" s="213"/>
      <c r="CH58" s="213"/>
      <c r="CI58" s="213"/>
      <c r="CJ58" s="213"/>
      <c r="CK58" s="213"/>
      <c r="CL58" s="213"/>
      <c r="CM58" s="213"/>
      <c r="CN58" s="213"/>
      <c r="CO58" s="213"/>
      <c r="CP58" s="213"/>
      <c r="CQ58" s="213"/>
      <c r="CR58" s="213"/>
      <c r="CS58" s="213"/>
      <c r="CT58" s="213"/>
      <c r="CU58" s="213"/>
      <c r="CV58" s="213"/>
      <c r="CW58" s="213"/>
      <c r="CX58" s="213"/>
      <c r="CY58" s="213"/>
      <c r="CZ58" s="213"/>
      <c r="DA58" s="213"/>
      <c r="DB58" s="213"/>
      <c r="DC58" s="213"/>
      <c r="DD58" s="213"/>
      <c r="DE58" s="213"/>
      <c r="DF58" s="213"/>
      <c r="DG58" s="213"/>
      <c r="DH58" s="213"/>
      <c r="DI58" s="213"/>
      <c r="DJ58" s="213"/>
      <c r="DK58" s="213"/>
      <c r="DL58" s="213"/>
      <c r="DM58" s="213"/>
      <c r="DN58" s="213"/>
      <c r="DO58" s="213"/>
      <c r="DP58" s="213"/>
      <c r="DQ58" s="213"/>
      <c r="DR58" s="213"/>
      <c r="DS58" s="213"/>
      <c r="DT58" s="213"/>
      <c r="DU58" s="213"/>
      <c r="DV58" s="213"/>
      <c r="DW58" s="213"/>
      <c r="DX58" s="213"/>
      <c r="DY58" s="213"/>
      <c r="DZ58" s="213"/>
      <c r="EA58" s="213"/>
      <c r="EB58" s="213"/>
      <c r="EC58" s="213"/>
      <c r="ED58" s="213"/>
      <c r="EE58" s="213"/>
      <c r="EF58" s="213"/>
      <c r="EG58" s="213"/>
      <c r="EH58" s="213"/>
      <c r="EI58" s="213"/>
      <c r="EJ58" s="213"/>
      <c r="EK58" s="213"/>
      <c r="EL58" s="213"/>
      <c r="EM58" s="213"/>
      <c r="EN58" s="213"/>
      <c r="EO58" s="213"/>
      <c r="EP58" s="213"/>
      <c r="EQ58" s="213"/>
      <c r="ER58" s="213"/>
      <c r="ES58" s="213"/>
      <c r="ET58" s="213"/>
      <c r="EU58" s="213"/>
      <c r="EV58" s="213"/>
      <c r="EW58" s="213"/>
      <c r="EX58" s="213"/>
      <c r="EY58" s="213"/>
      <c r="EZ58" s="213"/>
      <c r="FA58" s="213"/>
      <c r="FB58" s="213"/>
      <c r="FC58" s="213"/>
      <c r="FD58" s="213"/>
      <c r="FE58" s="213"/>
      <c r="FF58" s="213"/>
      <c r="FG58" s="213"/>
      <c r="FH58" s="213"/>
      <c r="FI58" s="213"/>
      <c r="FJ58" s="213"/>
      <c r="FK58" s="213"/>
      <c r="FL58" s="213"/>
      <c r="FM58" s="213"/>
      <c r="FN58" s="213"/>
      <c r="FO58" s="213"/>
      <c r="FP58" s="213"/>
      <c r="FQ58" s="213"/>
      <c r="FR58" s="213"/>
      <c r="FS58" s="213"/>
      <c r="FT58" s="213"/>
      <c r="FU58" s="213"/>
      <c r="FV58" s="213"/>
      <c r="FW58" s="213"/>
      <c r="FX58" s="213"/>
      <c r="FY58" s="213"/>
      <c r="FZ58" s="213"/>
      <c r="GA58" s="213"/>
      <c r="GB58" s="213"/>
      <c r="GC58" s="213"/>
      <c r="GD58" s="213"/>
      <c r="GE58" s="213"/>
      <c r="GF58" s="213"/>
      <c r="GG58" s="213"/>
      <c r="GH58" s="213"/>
      <c r="GI58" s="213"/>
      <c r="GJ58" s="213"/>
      <c r="GK58" s="213"/>
      <c r="GL58" s="213"/>
      <c r="GM58" s="213"/>
      <c r="GN58" s="213"/>
      <c r="GO58" s="213"/>
      <c r="GP58" s="213"/>
      <c r="GQ58" s="213"/>
      <c r="GR58" s="213"/>
      <c r="GS58" s="213"/>
      <c r="GT58" s="213"/>
      <c r="GU58" s="213"/>
      <c r="GV58" s="213"/>
      <c r="GW58" s="213"/>
      <c r="GX58" s="213"/>
      <c r="GY58" s="213"/>
      <c r="GZ58" s="213"/>
      <c r="HA58" s="213"/>
      <c r="HB58" s="213"/>
      <c r="HC58" s="213"/>
      <c r="HD58" s="213"/>
      <c r="HE58" s="213"/>
      <c r="HF58" s="213"/>
      <c r="HG58" s="213"/>
      <c r="HH58" s="213"/>
      <c r="HI58" s="213"/>
      <c r="HJ58" s="213"/>
      <c r="HK58" s="213"/>
      <c r="HL58" s="213"/>
      <c r="HM58" s="213"/>
      <c r="HN58" s="213"/>
      <c r="HO58" s="213"/>
      <c r="HP58" s="213"/>
      <c r="HQ58" s="213"/>
      <c r="HR58" s="213"/>
      <c r="HS58" s="213"/>
      <c r="HT58" s="213"/>
      <c r="HU58" s="213"/>
      <c r="HV58" s="213"/>
      <c r="HW58" s="213"/>
      <c r="HX58" s="213"/>
      <c r="HY58" s="213"/>
      <c r="HZ58" s="213"/>
      <c r="IA58" s="213"/>
      <c r="IB58" s="213"/>
      <c r="IC58" s="213"/>
      <c r="ID58" s="213"/>
      <c r="IE58" s="213"/>
      <c r="IF58" s="213"/>
      <c r="IG58" s="213"/>
      <c r="IH58" s="213"/>
      <c r="II58" s="213"/>
      <c r="IJ58" s="213"/>
      <c r="IK58" s="213"/>
      <c r="IL58" s="213"/>
      <c r="IM58" s="213"/>
      <c r="IN58" s="213"/>
      <c r="IO58" s="213"/>
    </row>
    <row r="59" spans="1:249" s="156" customFormat="1" x14ac:dyDescent="0.3">
      <c r="A59" s="217" t="s">
        <v>295</v>
      </c>
      <c r="B59" s="158" t="s">
        <v>234</v>
      </c>
      <c r="C59" s="159" t="s">
        <v>236</v>
      </c>
      <c r="D59" s="160" t="s">
        <v>288</v>
      </c>
      <c r="E59" s="191" t="s">
        <v>293</v>
      </c>
      <c r="F59" s="192" t="s">
        <v>296</v>
      </c>
      <c r="G59" s="218"/>
      <c r="H59" s="201">
        <f>H60</f>
        <v>390.5</v>
      </c>
      <c r="I59" s="201">
        <f>I60</f>
        <v>580.70000000000005</v>
      </c>
      <c r="J59" s="201">
        <f>J60</f>
        <v>640.6</v>
      </c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  <c r="BI59" s="213"/>
      <c r="BJ59" s="213"/>
      <c r="BK59" s="213"/>
      <c r="BL59" s="213"/>
      <c r="BM59" s="213"/>
      <c r="BN59" s="213"/>
      <c r="BO59" s="213"/>
      <c r="BP59" s="213"/>
      <c r="BQ59" s="213"/>
      <c r="BR59" s="213"/>
      <c r="BS59" s="213"/>
      <c r="BT59" s="213"/>
      <c r="BU59" s="213"/>
      <c r="BV59" s="213"/>
      <c r="BW59" s="213"/>
      <c r="BX59" s="213"/>
      <c r="BY59" s="213"/>
      <c r="BZ59" s="213"/>
      <c r="CA59" s="213"/>
      <c r="CB59" s="213"/>
      <c r="CC59" s="213"/>
      <c r="CD59" s="213"/>
      <c r="CE59" s="213"/>
      <c r="CF59" s="213"/>
      <c r="CG59" s="213"/>
      <c r="CH59" s="213"/>
      <c r="CI59" s="213"/>
      <c r="CJ59" s="213"/>
      <c r="CK59" s="213"/>
      <c r="CL59" s="213"/>
      <c r="CM59" s="213"/>
      <c r="CN59" s="213"/>
      <c r="CO59" s="213"/>
      <c r="CP59" s="213"/>
      <c r="CQ59" s="213"/>
      <c r="CR59" s="213"/>
      <c r="CS59" s="213"/>
      <c r="CT59" s="213"/>
      <c r="CU59" s="213"/>
      <c r="CV59" s="213"/>
      <c r="CW59" s="213"/>
      <c r="CX59" s="213"/>
      <c r="CY59" s="213"/>
      <c r="CZ59" s="213"/>
      <c r="DA59" s="213"/>
      <c r="DB59" s="213"/>
      <c r="DC59" s="213"/>
      <c r="DD59" s="213"/>
      <c r="DE59" s="213"/>
      <c r="DF59" s="213"/>
      <c r="DG59" s="213"/>
      <c r="DH59" s="213"/>
      <c r="DI59" s="213"/>
      <c r="DJ59" s="213"/>
      <c r="DK59" s="213"/>
      <c r="DL59" s="213"/>
      <c r="DM59" s="213"/>
      <c r="DN59" s="213"/>
      <c r="DO59" s="213"/>
      <c r="DP59" s="213"/>
      <c r="DQ59" s="213"/>
      <c r="DR59" s="213"/>
      <c r="DS59" s="213"/>
      <c r="DT59" s="213"/>
      <c r="DU59" s="213"/>
      <c r="DV59" s="213"/>
      <c r="DW59" s="213"/>
      <c r="DX59" s="213"/>
      <c r="DY59" s="213"/>
      <c r="DZ59" s="213"/>
      <c r="EA59" s="213"/>
      <c r="EB59" s="213"/>
      <c r="EC59" s="213"/>
      <c r="ED59" s="213"/>
      <c r="EE59" s="213"/>
      <c r="EF59" s="213"/>
      <c r="EG59" s="213"/>
      <c r="EH59" s="213"/>
      <c r="EI59" s="213"/>
      <c r="EJ59" s="213"/>
      <c r="EK59" s="213"/>
      <c r="EL59" s="213"/>
      <c r="EM59" s="213"/>
      <c r="EN59" s="213"/>
      <c r="EO59" s="213"/>
      <c r="EP59" s="213"/>
      <c r="EQ59" s="213"/>
      <c r="ER59" s="213"/>
      <c r="ES59" s="213"/>
      <c r="ET59" s="213"/>
      <c r="EU59" s="213"/>
      <c r="EV59" s="213"/>
      <c r="EW59" s="213"/>
      <c r="EX59" s="213"/>
      <c r="EY59" s="213"/>
      <c r="EZ59" s="213"/>
      <c r="FA59" s="213"/>
      <c r="FB59" s="213"/>
      <c r="FC59" s="213"/>
      <c r="FD59" s="213"/>
      <c r="FE59" s="213"/>
      <c r="FF59" s="213"/>
      <c r="FG59" s="213"/>
      <c r="FH59" s="213"/>
      <c r="FI59" s="213"/>
      <c r="FJ59" s="213"/>
      <c r="FK59" s="213"/>
      <c r="FL59" s="213"/>
      <c r="FM59" s="213"/>
      <c r="FN59" s="213"/>
      <c r="FO59" s="213"/>
      <c r="FP59" s="213"/>
      <c r="FQ59" s="213"/>
      <c r="FR59" s="213"/>
      <c r="FS59" s="213"/>
      <c r="FT59" s="213"/>
      <c r="FU59" s="213"/>
      <c r="FV59" s="213"/>
      <c r="FW59" s="213"/>
      <c r="FX59" s="213"/>
      <c r="FY59" s="213"/>
      <c r="FZ59" s="213"/>
      <c r="GA59" s="213"/>
      <c r="GB59" s="213"/>
      <c r="GC59" s="213"/>
      <c r="GD59" s="213"/>
      <c r="GE59" s="213"/>
      <c r="GF59" s="213"/>
      <c r="GG59" s="213"/>
      <c r="GH59" s="213"/>
      <c r="GI59" s="213"/>
      <c r="GJ59" s="213"/>
      <c r="GK59" s="213"/>
      <c r="GL59" s="213"/>
      <c r="GM59" s="213"/>
      <c r="GN59" s="213"/>
      <c r="GO59" s="213"/>
      <c r="GP59" s="213"/>
      <c r="GQ59" s="213"/>
      <c r="GR59" s="213"/>
      <c r="GS59" s="213"/>
      <c r="GT59" s="213"/>
      <c r="GU59" s="213"/>
      <c r="GV59" s="213"/>
      <c r="GW59" s="213"/>
      <c r="GX59" s="213"/>
      <c r="GY59" s="213"/>
      <c r="GZ59" s="213"/>
      <c r="HA59" s="213"/>
      <c r="HB59" s="213"/>
      <c r="HC59" s="213"/>
      <c r="HD59" s="213"/>
      <c r="HE59" s="213"/>
      <c r="HF59" s="213"/>
      <c r="HG59" s="213"/>
      <c r="HH59" s="213"/>
      <c r="HI59" s="213"/>
      <c r="HJ59" s="213"/>
      <c r="HK59" s="213"/>
      <c r="HL59" s="213"/>
      <c r="HM59" s="213"/>
      <c r="HN59" s="213"/>
      <c r="HO59" s="213"/>
      <c r="HP59" s="213"/>
      <c r="HQ59" s="213"/>
      <c r="HR59" s="213"/>
      <c r="HS59" s="213"/>
      <c r="HT59" s="213"/>
      <c r="HU59" s="213"/>
      <c r="HV59" s="213"/>
      <c r="HW59" s="213"/>
      <c r="HX59" s="213"/>
      <c r="HY59" s="213"/>
      <c r="HZ59" s="213"/>
      <c r="IA59" s="213"/>
      <c r="IB59" s="213"/>
      <c r="IC59" s="213"/>
      <c r="ID59" s="213"/>
      <c r="IE59" s="213"/>
      <c r="IF59" s="213"/>
      <c r="IG59" s="213"/>
      <c r="IH59" s="213"/>
      <c r="II59" s="213"/>
      <c r="IJ59" s="213"/>
      <c r="IK59" s="213"/>
      <c r="IL59" s="213"/>
      <c r="IM59" s="213"/>
      <c r="IN59" s="213"/>
      <c r="IO59" s="213"/>
    </row>
    <row r="60" spans="1:249" s="156" customFormat="1" x14ac:dyDescent="0.25">
      <c r="A60" s="171" t="s">
        <v>254</v>
      </c>
      <c r="B60" s="123" t="s">
        <v>234</v>
      </c>
      <c r="C60" s="123" t="s">
        <v>236</v>
      </c>
      <c r="D60" s="123" t="s">
        <v>288</v>
      </c>
      <c r="E60" s="191" t="s">
        <v>293</v>
      </c>
      <c r="F60" s="192" t="s">
        <v>296</v>
      </c>
      <c r="G60" s="129" t="s">
        <v>255</v>
      </c>
      <c r="H60" s="208">
        <v>390.5</v>
      </c>
      <c r="I60" s="208">
        <v>580.70000000000005</v>
      </c>
      <c r="J60" s="208">
        <v>640.6</v>
      </c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  <c r="BS60" s="213"/>
      <c r="BT60" s="213"/>
      <c r="BU60" s="213"/>
      <c r="BV60" s="213"/>
      <c r="BW60" s="213"/>
      <c r="BX60" s="213"/>
      <c r="BY60" s="213"/>
      <c r="BZ60" s="213"/>
      <c r="CA60" s="213"/>
      <c r="CB60" s="213"/>
      <c r="CC60" s="213"/>
      <c r="CD60" s="213"/>
      <c r="CE60" s="213"/>
      <c r="CF60" s="213"/>
      <c r="CG60" s="213"/>
      <c r="CH60" s="213"/>
      <c r="CI60" s="213"/>
      <c r="CJ60" s="213"/>
      <c r="CK60" s="213"/>
      <c r="CL60" s="213"/>
      <c r="CM60" s="213"/>
      <c r="CN60" s="213"/>
      <c r="CO60" s="213"/>
      <c r="CP60" s="213"/>
      <c r="CQ60" s="213"/>
      <c r="CR60" s="213"/>
      <c r="CS60" s="213"/>
      <c r="CT60" s="213"/>
      <c r="CU60" s="213"/>
      <c r="CV60" s="213"/>
      <c r="CW60" s="213"/>
      <c r="CX60" s="213"/>
      <c r="CY60" s="213"/>
      <c r="CZ60" s="213"/>
      <c r="DA60" s="213"/>
      <c r="DB60" s="213"/>
      <c r="DC60" s="213"/>
      <c r="DD60" s="213"/>
      <c r="DE60" s="213"/>
      <c r="DF60" s="213"/>
      <c r="DG60" s="213"/>
      <c r="DH60" s="213"/>
      <c r="DI60" s="213"/>
      <c r="DJ60" s="213"/>
      <c r="DK60" s="213"/>
      <c r="DL60" s="213"/>
      <c r="DM60" s="213"/>
      <c r="DN60" s="213"/>
      <c r="DO60" s="213"/>
      <c r="DP60" s="213"/>
      <c r="DQ60" s="213"/>
      <c r="DR60" s="213"/>
      <c r="DS60" s="213"/>
      <c r="DT60" s="213"/>
      <c r="DU60" s="213"/>
      <c r="DV60" s="213"/>
      <c r="DW60" s="213"/>
      <c r="DX60" s="213"/>
      <c r="DY60" s="213"/>
      <c r="DZ60" s="213"/>
      <c r="EA60" s="213"/>
      <c r="EB60" s="213"/>
      <c r="EC60" s="213"/>
      <c r="ED60" s="213"/>
      <c r="EE60" s="213"/>
      <c r="EF60" s="213"/>
      <c r="EG60" s="213"/>
      <c r="EH60" s="213"/>
      <c r="EI60" s="213"/>
      <c r="EJ60" s="213"/>
      <c r="EK60" s="213"/>
      <c r="EL60" s="213"/>
      <c r="EM60" s="213"/>
      <c r="EN60" s="213"/>
      <c r="EO60" s="213"/>
      <c r="EP60" s="213"/>
      <c r="EQ60" s="213"/>
      <c r="ER60" s="213"/>
      <c r="ES60" s="213"/>
      <c r="ET60" s="213"/>
      <c r="EU60" s="213"/>
      <c r="EV60" s="213"/>
      <c r="EW60" s="213"/>
      <c r="EX60" s="213"/>
      <c r="EY60" s="213"/>
      <c r="EZ60" s="213"/>
      <c r="FA60" s="213"/>
      <c r="FB60" s="213"/>
      <c r="FC60" s="213"/>
      <c r="FD60" s="213"/>
      <c r="FE60" s="213"/>
      <c r="FF60" s="213"/>
      <c r="FG60" s="213"/>
      <c r="FH60" s="213"/>
      <c r="FI60" s="213"/>
      <c r="FJ60" s="213"/>
      <c r="FK60" s="213"/>
      <c r="FL60" s="213"/>
      <c r="FM60" s="213"/>
      <c r="FN60" s="213"/>
      <c r="FO60" s="213"/>
      <c r="FP60" s="213"/>
      <c r="FQ60" s="213"/>
      <c r="FR60" s="213"/>
      <c r="FS60" s="213"/>
      <c r="FT60" s="213"/>
      <c r="FU60" s="213"/>
      <c r="FV60" s="213"/>
      <c r="FW60" s="213"/>
      <c r="FX60" s="213"/>
      <c r="FY60" s="213"/>
      <c r="FZ60" s="213"/>
      <c r="GA60" s="213"/>
      <c r="GB60" s="213"/>
      <c r="GC60" s="213"/>
      <c r="GD60" s="213"/>
      <c r="GE60" s="213"/>
      <c r="GF60" s="213"/>
      <c r="GG60" s="213"/>
      <c r="GH60" s="213"/>
      <c r="GI60" s="213"/>
      <c r="GJ60" s="213"/>
      <c r="GK60" s="213"/>
      <c r="GL60" s="213"/>
      <c r="GM60" s="213"/>
      <c r="GN60" s="213"/>
      <c r="GO60" s="213"/>
      <c r="GP60" s="213"/>
      <c r="GQ60" s="213"/>
      <c r="GR60" s="213"/>
      <c r="GS60" s="213"/>
      <c r="GT60" s="213"/>
      <c r="GU60" s="213"/>
      <c r="GV60" s="213"/>
      <c r="GW60" s="213"/>
      <c r="GX60" s="213"/>
      <c r="GY60" s="213"/>
      <c r="GZ60" s="213"/>
      <c r="HA60" s="213"/>
      <c r="HB60" s="213"/>
      <c r="HC60" s="213"/>
      <c r="HD60" s="213"/>
      <c r="HE60" s="213"/>
      <c r="HF60" s="213"/>
      <c r="HG60" s="213"/>
      <c r="HH60" s="213"/>
      <c r="HI60" s="213"/>
      <c r="HJ60" s="213"/>
      <c r="HK60" s="213"/>
      <c r="HL60" s="213"/>
      <c r="HM60" s="213"/>
      <c r="HN60" s="213"/>
      <c r="HO60" s="213"/>
      <c r="HP60" s="213"/>
      <c r="HQ60" s="213"/>
      <c r="HR60" s="213"/>
      <c r="HS60" s="213"/>
      <c r="HT60" s="213"/>
      <c r="HU60" s="213"/>
      <c r="HV60" s="213"/>
      <c r="HW60" s="213"/>
      <c r="HX60" s="213"/>
      <c r="HY60" s="213"/>
      <c r="HZ60" s="213"/>
      <c r="IA60" s="213"/>
      <c r="IB60" s="213"/>
      <c r="IC60" s="213"/>
      <c r="ID60" s="213"/>
      <c r="IE60" s="213"/>
      <c r="IF60" s="213"/>
      <c r="IG60" s="213"/>
      <c r="IH60" s="213"/>
      <c r="II60" s="213"/>
      <c r="IJ60" s="213"/>
      <c r="IK60" s="213"/>
      <c r="IL60" s="213"/>
      <c r="IM60" s="213"/>
      <c r="IN60" s="213"/>
      <c r="IO60" s="213"/>
    </row>
    <row r="61" spans="1:249" s="156" customFormat="1" hidden="1" x14ac:dyDescent="0.25">
      <c r="A61" s="174" t="s">
        <v>256</v>
      </c>
      <c r="B61" s="123" t="s">
        <v>234</v>
      </c>
      <c r="C61" s="123" t="s">
        <v>236</v>
      </c>
      <c r="D61" s="123" t="s">
        <v>288</v>
      </c>
      <c r="E61" s="191" t="s">
        <v>293</v>
      </c>
      <c r="F61" s="192" t="s">
        <v>296</v>
      </c>
      <c r="G61" s="129" t="s">
        <v>257</v>
      </c>
      <c r="H61" s="219"/>
      <c r="I61" s="219"/>
      <c r="J61" s="219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  <c r="BI61" s="213"/>
      <c r="BJ61" s="213"/>
      <c r="BK61" s="213"/>
      <c r="BL61" s="213"/>
      <c r="BM61" s="213"/>
      <c r="BN61" s="213"/>
      <c r="BO61" s="213"/>
      <c r="BP61" s="213"/>
      <c r="BQ61" s="213"/>
      <c r="BR61" s="213"/>
      <c r="BS61" s="213"/>
      <c r="BT61" s="213"/>
      <c r="BU61" s="213"/>
      <c r="BV61" s="213"/>
      <c r="BW61" s="213"/>
      <c r="BX61" s="213"/>
      <c r="BY61" s="213"/>
      <c r="BZ61" s="213"/>
      <c r="CA61" s="213"/>
      <c r="CB61" s="213"/>
      <c r="CC61" s="213"/>
      <c r="CD61" s="213"/>
      <c r="CE61" s="213"/>
      <c r="CF61" s="213"/>
      <c r="CG61" s="213"/>
      <c r="CH61" s="213"/>
      <c r="CI61" s="213"/>
      <c r="CJ61" s="213"/>
      <c r="CK61" s="213"/>
      <c r="CL61" s="213"/>
      <c r="CM61" s="213"/>
      <c r="CN61" s="213"/>
      <c r="CO61" s="213"/>
      <c r="CP61" s="213"/>
      <c r="CQ61" s="213"/>
      <c r="CR61" s="213"/>
      <c r="CS61" s="213"/>
      <c r="CT61" s="213"/>
      <c r="CU61" s="213"/>
      <c r="CV61" s="213"/>
      <c r="CW61" s="213"/>
      <c r="CX61" s="213"/>
      <c r="CY61" s="213"/>
      <c r="CZ61" s="213"/>
      <c r="DA61" s="213"/>
      <c r="DB61" s="213"/>
      <c r="DC61" s="213"/>
      <c r="DD61" s="213"/>
      <c r="DE61" s="213"/>
      <c r="DF61" s="213"/>
      <c r="DG61" s="213"/>
      <c r="DH61" s="213"/>
      <c r="DI61" s="213"/>
      <c r="DJ61" s="213"/>
      <c r="DK61" s="213"/>
      <c r="DL61" s="213"/>
      <c r="DM61" s="213"/>
      <c r="DN61" s="213"/>
      <c r="DO61" s="213"/>
      <c r="DP61" s="213"/>
      <c r="DQ61" s="213"/>
      <c r="DR61" s="213"/>
      <c r="DS61" s="213"/>
      <c r="DT61" s="213"/>
      <c r="DU61" s="213"/>
      <c r="DV61" s="213"/>
      <c r="DW61" s="213"/>
      <c r="DX61" s="213"/>
      <c r="DY61" s="213"/>
      <c r="DZ61" s="213"/>
      <c r="EA61" s="213"/>
      <c r="EB61" s="213"/>
      <c r="EC61" s="213"/>
      <c r="ED61" s="213"/>
      <c r="EE61" s="213"/>
      <c r="EF61" s="213"/>
      <c r="EG61" s="213"/>
      <c r="EH61" s="213"/>
      <c r="EI61" s="213"/>
      <c r="EJ61" s="213"/>
      <c r="EK61" s="213"/>
      <c r="EL61" s="213"/>
      <c r="EM61" s="213"/>
      <c r="EN61" s="213"/>
      <c r="EO61" s="213"/>
      <c r="EP61" s="213"/>
      <c r="EQ61" s="213"/>
      <c r="ER61" s="213"/>
      <c r="ES61" s="213"/>
      <c r="ET61" s="213"/>
      <c r="EU61" s="213"/>
      <c r="EV61" s="213"/>
      <c r="EW61" s="213"/>
      <c r="EX61" s="213"/>
      <c r="EY61" s="213"/>
      <c r="EZ61" s="213"/>
      <c r="FA61" s="213"/>
      <c r="FB61" s="213"/>
      <c r="FC61" s="213"/>
      <c r="FD61" s="213"/>
      <c r="FE61" s="213"/>
      <c r="FF61" s="213"/>
      <c r="FG61" s="213"/>
      <c r="FH61" s="213"/>
      <c r="FI61" s="213"/>
      <c r="FJ61" s="213"/>
      <c r="FK61" s="213"/>
      <c r="FL61" s="213"/>
      <c r="FM61" s="213"/>
      <c r="FN61" s="213"/>
      <c r="FO61" s="213"/>
      <c r="FP61" s="213"/>
      <c r="FQ61" s="213"/>
      <c r="FR61" s="213"/>
      <c r="FS61" s="213"/>
      <c r="FT61" s="213"/>
      <c r="FU61" s="213"/>
      <c r="FV61" s="213"/>
      <c r="FW61" s="213"/>
      <c r="FX61" s="213"/>
      <c r="FY61" s="213"/>
      <c r="FZ61" s="213"/>
      <c r="GA61" s="213"/>
      <c r="GB61" s="213"/>
      <c r="GC61" s="213"/>
      <c r="GD61" s="213"/>
      <c r="GE61" s="213"/>
      <c r="GF61" s="213"/>
      <c r="GG61" s="213"/>
      <c r="GH61" s="213"/>
      <c r="GI61" s="213"/>
      <c r="GJ61" s="213"/>
      <c r="GK61" s="213"/>
      <c r="GL61" s="213"/>
      <c r="GM61" s="213"/>
      <c r="GN61" s="213"/>
      <c r="GO61" s="213"/>
      <c r="GP61" s="213"/>
      <c r="GQ61" s="213"/>
      <c r="GR61" s="213"/>
      <c r="GS61" s="213"/>
      <c r="GT61" s="213"/>
      <c r="GU61" s="213"/>
      <c r="GV61" s="213"/>
      <c r="GW61" s="213"/>
      <c r="GX61" s="213"/>
      <c r="GY61" s="213"/>
      <c r="GZ61" s="213"/>
      <c r="HA61" s="213"/>
      <c r="HB61" s="213"/>
      <c r="HC61" s="213"/>
      <c r="HD61" s="213"/>
      <c r="HE61" s="213"/>
      <c r="HF61" s="213"/>
      <c r="HG61" s="213"/>
      <c r="HH61" s="213"/>
      <c r="HI61" s="213"/>
      <c r="HJ61" s="213"/>
      <c r="HK61" s="213"/>
      <c r="HL61" s="213"/>
      <c r="HM61" s="213"/>
      <c r="HN61" s="213"/>
      <c r="HO61" s="213"/>
      <c r="HP61" s="213"/>
      <c r="HQ61" s="213"/>
      <c r="HR61" s="213"/>
      <c r="HS61" s="213"/>
      <c r="HT61" s="213"/>
      <c r="HU61" s="213"/>
      <c r="HV61" s="213"/>
      <c r="HW61" s="213"/>
      <c r="HX61" s="213"/>
      <c r="HY61" s="213"/>
      <c r="HZ61" s="213"/>
      <c r="IA61" s="213"/>
      <c r="IB61" s="213"/>
      <c r="IC61" s="213"/>
      <c r="ID61" s="213"/>
      <c r="IE61" s="213"/>
      <c r="IF61" s="213"/>
      <c r="IG61" s="213"/>
      <c r="IH61" s="213"/>
      <c r="II61" s="213"/>
      <c r="IJ61" s="213"/>
      <c r="IK61" s="213"/>
      <c r="IL61" s="213"/>
      <c r="IM61" s="213"/>
      <c r="IN61" s="213"/>
      <c r="IO61" s="213"/>
    </row>
    <row r="62" spans="1:249" s="156" customFormat="1" ht="37.5" x14ac:dyDescent="0.25">
      <c r="A62" s="148" t="s">
        <v>252</v>
      </c>
      <c r="B62" s="123" t="s">
        <v>234</v>
      </c>
      <c r="C62" s="123" t="s">
        <v>236</v>
      </c>
      <c r="D62" s="123" t="s">
        <v>288</v>
      </c>
      <c r="E62" s="220" t="s">
        <v>253</v>
      </c>
      <c r="F62" s="221" t="s">
        <v>294</v>
      </c>
      <c r="G62" s="129"/>
      <c r="H62" s="222">
        <f>H63</f>
        <v>59.220999999999997</v>
      </c>
      <c r="I62" s="222">
        <f>I63</f>
        <v>59.220999999999997</v>
      </c>
      <c r="J62" s="222">
        <f>J63</f>
        <v>59.220999999999997</v>
      </c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  <c r="BI62" s="213"/>
      <c r="BJ62" s="213"/>
      <c r="BK62" s="213"/>
      <c r="BL62" s="213"/>
      <c r="BM62" s="213"/>
      <c r="BN62" s="213"/>
      <c r="BO62" s="213"/>
      <c r="BP62" s="213"/>
      <c r="BQ62" s="213"/>
      <c r="BR62" s="213"/>
      <c r="BS62" s="213"/>
      <c r="BT62" s="213"/>
      <c r="BU62" s="213"/>
      <c r="BV62" s="213"/>
      <c r="BW62" s="213"/>
      <c r="BX62" s="213"/>
      <c r="BY62" s="213"/>
      <c r="BZ62" s="213"/>
      <c r="CA62" s="213"/>
      <c r="CB62" s="213"/>
      <c r="CC62" s="213"/>
      <c r="CD62" s="213"/>
      <c r="CE62" s="213"/>
      <c r="CF62" s="213"/>
      <c r="CG62" s="213"/>
      <c r="CH62" s="213"/>
      <c r="CI62" s="213"/>
      <c r="CJ62" s="213"/>
      <c r="CK62" s="213"/>
      <c r="CL62" s="213"/>
      <c r="CM62" s="213"/>
      <c r="CN62" s="213"/>
      <c r="CO62" s="213"/>
      <c r="CP62" s="213"/>
      <c r="CQ62" s="213"/>
      <c r="CR62" s="213"/>
      <c r="CS62" s="213"/>
      <c r="CT62" s="213"/>
      <c r="CU62" s="213"/>
      <c r="CV62" s="213"/>
      <c r="CW62" s="213"/>
      <c r="CX62" s="213"/>
      <c r="CY62" s="213"/>
      <c r="CZ62" s="213"/>
      <c r="DA62" s="213"/>
      <c r="DB62" s="213"/>
      <c r="DC62" s="213"/>
      <c r="DD62" s="213"/>
      <c r="DE62" s="213"/>
      <c r="DF62" s="213"/>
      <c r="DG62" s="213"/>
      <c r="DH62" s="213"/>
      <c r="DI62" s="213"/>
      <c r="DJ62" s="213"/>
      <c r="DK62" s="213"/>
      <c r="DL62" s="213"/>
      <c r="DM62" s="213"/>
      <c r="DN62" s="213"/>
      <c r="DO62" s="213"/>
      <c r="DP62" s="213"/>
      <c r="DQ62" s="213"/>
      <c r="DR62" s="213"/>
      <c r="DS62" s="213"/>
      <c r="DT62" s="213"/>
      <c r="DU62" s="213"/>
      <c r="DV62" s="213"/>
      <c r="DW62" s="213"/>
      <c r="DX62" s="213"/>
      <c r="DY62" s="213"/>
      <c r="DZ62" s="213"/>
      <c r="EA62" s="213"/>
      <c r="EB62" s="213"/>
      <c r="EC62" s="213"/>
      <c r="ED62" s="213"/>
      <c r="EE62" s="213"/>
      <c r="EF62" s="213"/>
      <c r="EG62" s="213"/>
      <c r="EH62" s="213"/>
      <c r="EI62" s="213"/>
      <c r="EJ62" s="213"/>
      <c r="EK62" s="213"/>
      <c r="EL62" s="213"/>
      <c r="EM62" s="213"/>
      <c r="EN62" s="213"/>
      <c r="EO62" s="213"/>
      <c r="EP62" s="213"/>
      <c r="EQ62" s="213"/>
      <c r="ER62" s="213"/>
      <c r="ES62" s="213"/>
      <c r="ET62" s="213"/>
      <c r="EU62" s="213"/>
      <c r="EV62" s="213"/>
      <c r="EW62" s="213"/>
      <c r="EX62" s="213"/>
      <c r="EY62" s="213"/>
      <c r="EZ62" s="213"/>
      <c r="FA62" s="213"/>
      <c r="FB62" s="213"/>
      <c r="FC62" s="213"/>
      <c r="FD62" s="213"/>
      <c r="FE62" s="213"/>
      <c r="FF62" s="213"/>
      <c r="FG62" s="213"/>
      <c r="FH62" s="213"/>
      <c r="FI62" s="213"/>
      <c r="FJ62" s="213"/>
      <c r="FK62" s="213"/>
      <c r="FL62" s="213"/>
      <c r="FM62" s="213"/>
      <c r="FN62" s="213"/>
      <c r="FO62" s="213"/>
      <c r="FP62" s="213"/>
      <c r="FQ62" s="213"/>
      <c r="FR62" s="213"/>
      <c r="FS62" s="213"/>
      <c r="FT62" s="213"/>
      <c r="FU62" s="213"/>
      <c r="FV62" s="213"/>
      <c r="FW62" s="213"/>
      <c r="FX62" s="213"/>
      <c r="FY62" s="213"/>
      <c r="FZ62" s="213"/>
      <c r="GA62" s="213"/>
      <c r="GB62" s="213"/>
      <c r="GC62" s="213"/>
      <c r="GD62" s="213"/>
      <c r="GE62" s="213"/>
      <c r="GF62" s="213"/>
      <c r="GG62" s="213"/>
      <c r="GH62" s="213"/>
      <c r="GI62" s="213"/>
      <c r="GJ62" s="213"/>
      <c r="GK62" s="213"/>
      <c r="GL62" s="213"/>
      <c r="GM62" s="213"/>
      <c r="GN62" s="213"/>
      <c r="GO62" s="213"/>
      <c r="GP62" s="213"/>
      <c r="GQ62" s="213"/>
      <c r="GR62" s="213"/>
      <c r="GS62" s="213"/>
      <c r="GT62" s="213"/>
      <c r="GU62" s="213"/>
      <c r="GV62" s="213"/>
      <c r="GW62" s="213"/>
      <c r="GX62" s="213"/>
      <c r="GY62" s="213"/>
      <c r="GZ62" s="213"/>
      <c r="HA62" s="213"/>
      <c r="HB62" s="213"/>
      <c r="HC62" s="213"/>
      <c r="HD62" s="213"/>
      <c r="HE62" s="213"/>
      <c r="HF62" s="213"/>
      <c r="HG62" s="213"/>
      <c r="HH62" s="213"/>
      <c r="HI62" s="213"/>
      <c r="HJ62" s="213"/>
      <c r="HK62" s="213"/>
      <c r="HL62" s="213"/>
      <c r="HM62" s="213"/>
      <c r="HN62" s="213"/>
      <c r="HO62" s="213"/>
      <c r="HP62" s="213"/>
      <c r="HQ62" s="213"/>
      <c r="HR62" s="213"/>
      <c r="HS62" s="213"/>
      <c r="HT62" s="213"/>
      <c r="HU62" s="213"/>
      <c r="HV62" s="213"/>
      <c r="HW62" s="213"/>
      <c r="HX62" s="213"/>
      <c r="HY62" s="213"/>
      <c r="HZ62" s="213"/>
      <c r="IA62" s="213"/>
      <c r="IB62" s="213"/>
      <c r="IC62" s="213"/>
      <c r="ID62" s="213"/>
      <c r="IE62" s="213"/>
      <c r="IF62" s="213"/>
      <c r="IG62" s="213"/>
      <c r="IH62" s="213"/>
      <c r="II62" s="213"/>
      <c r="IJ62" s="213"/>
      <c r="IK62" s="213"/>
      <c r="IL62" s="213"/>
      <c r="IM62" s="213"/>
      <c r="IN62" s="213"/>
      <c r="IO62" s="213"/>
    </row>
    <row r="63" spans="1:249" s="156" customFormat="1" ht="37.5" x14ac:dyDescent="0.3">
      <c r="A63" s="223" t="s">
        <v>297</v>
      </c>
      <c r="B63" s="224" t="s">
        <v>234</v>
      </c>
      <c r="C63" s="224" t="s">
        <v>236</v>
      </c>
      <c r="D63" s="225" t="s">
        <v>288</v>
      </c>
      <c r="E63" s="204" t="s">
        <v>253</v>
      </c>
      <c r="F63" s="226" t="s">
        <v>298</v>
      </c>
      <c r="G63" s="129"/>
      <c r="H63" s="201">
        <f>SUM(H64:H64)</f>
        <v>59.220999999999997</v>
      </c>
      <c r="I63" s="201">
        <f>SUM(I64:I64)</f>
        <v>59.220999999999997</v>
      </c>
      <c r="J63" s="201">
        <f>SUM(J64:J64)</f>
        <v>59.220999999999997</v>
      </c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  <c r="BI63" s="213"/>
      <c r="BJ63" s="213"/>
      <c r="BK63" s="213"/>
      <c r="BL63" s="213"/>
      <c r="BM63" s="213"/>
      <c r="BN63" s="213"/>
      <c r="BO63" s="213"/>
      <c r="BP63" s="213"/>
      <c r="BQ63" s="213"/>
      <c r="BR63" s="213"/>
      <c r="BS63" s="213"/>
      <c r="BT63" s="213"/>
      <c r="BU63" s="213"/>
      <c r="BV63" s="213"/>
      <c r="BW63" s="213"/>
      <c r="BX63" s="213"/>
      <c r="BY63" s="213"/>
      <c r="BZ63" s="213"/>
      <c r="CA63" s="213"/>
      <c r="CB63" s="213"/>
      <c r="CC63" s="213"/>
      <c r="CD63" s="213"/>
      <c r="CE63" s="213"/>
      <c r="CF63" s="213"/>
      <c r="CG63" s="213"/>
      <c r="CH63" s="213"/>
      <c r="CI63" s="213"/>
      <c r="CJ63" s="213"/>
      <c r="CK63" s="213"/>
      <c r="CL63" s="213"/>
      <c r="CM63" s="213"/>
      <c r="CN63" s="213"/>
      <c r="CO63" s="213"/>
      <c r="CP63" s="213"/>
      <c r="CQ63" s="213"/>
      <c r="CR63" s="213"/>
      <c r="CS63" s="213"/>
      <c r="CT63" s="213"/>
      <c r="CU63" s="213"/>
      <c r="CV63" s="213"/>
      <c r="CW63" s="213"/>
      <c r="CX63" s="213"/>
      <c r="CY63" s="213"/>
      <c r="CZ63" s="213"/>
      <c r="DA63" s="213"/>
      <c r="DB63" s="213"/>
      <c r="DC63" s="213"/>
      <c r="DD63" s="213"/>
      <c r="DE63" s="213"/>
      <c r="DF63" s="213"/>
      <c r="DG63" s="213"/>
      <c r="DH63" s="213"/>
      <c r="DI63" s="213"/>
      <c r="DJ63" s="213"/>
      <c r="DK63" s="213"/>
      <c r="DL63" s="213"/>
      <c r="DM63" s="213"/>
      <c r="DN63" s="213"/>
      <c r="DO63" s="213"/>
      <c r="DP63" s="213"/>
      <c r="DQ63" s="213"/>
      <c r="DR63" s="213"/>
      <c r="DS63" s="213"/>
      <c r="DT63" s="213"/>
      <c r="DU63" s="213"/>
      <c r="DV63" s="213"/>
      <c r="DW63" s="213"/>
      <c r="DX63" s="213"/>
      <c r="DY63" s="213"/>
      <c r="DZ63" s="213"/>
      <c r="EA63" s="213"/>
      <c r="EB63" s="213"/>
      <c r="EC63" s="213"/>
      <c r="ED63" s="213"/>
      <c r="EE63" s="213"/>
      <c r="EF63" s="213"/>
      <c r="EG63" s="213"/>
      <c r="EH63" s="213"/>
      <c r="EI63" s="213"/>
      <c r="EJ63" s="213"/>
      <c r="EK63" s="213"/>
      <c r="EL63" s="213"/>
      <c r="EM63" s="213"/>
      <c r="EN63" s="213"/>
      <c r="EO63" s="213"/>
      <c r="EP63" s="213"/>
      <c r="EQ63" s="213"/>
      <c r="ER63" s="213"/>
      <c r="ES63" s="213"/>
      <c r="ET63" s="213"/>
      <c r="EU63" s="213"/>
      <c r="EV63" s="213"/>
      <c r="EW63" s="213"/>
      <c r="EX63" s="213"/>
      <c r="EY63" s="213"/>
      <c r="EZ63" s="213"/>
      <c r="FA63" s="213"/>
      <c r="FB63" s="213"/>
      <c r="FC63" s="213"/>
      <c r="FD63" s="213"/>
      <c r="FE63" s="213"/>
      <c r="FF63" s="213"/>
      <c r="FG63" s="213"/>
      <c r="FH63" s="213"/>
      <c r="FI63" s="213"/>
      <c r="FJ63" s="213"/>
      <c r="FK63" s="213"/>
      <c r="FL63" s="213"/>
      <c r="FM63" s="213"/>
      <c r="FN63" s="213"/>
      <c r="FO63" s="213"/>
      <c r="FP63" s="213"/>
      <c r="FQ63" s="213"/>
      <c r="FR63" s="213"/>
      <c r="FS63" s="213"/>
      <c r="FT63" s="213"/>
      <c r="FU63" s="213"/>
      <c r="FV63" s="213"/>
      <c r="FW63" s="213"/>
      <c r="FX63" s="213"/>
      <c r="FY63" s="213"/>
      <c r="FZ63" s="213"/>
      <c r="GA63" s="213"/>
      <c r="GB63" s="213"/>
      <c r="GC63" s="213"/>
      <c r="GD63" s="213"/>
      <c r="GE63" s="213"/>
      <c r="GF63" s="213"/>
      <c r="GG63" s="213"/>
      <c r="GH63" s="213"/>
      <c r="GI63" s="213"/>
      <c r="GJ63" s="213"/>
      <c r="GK63" s="213"/>
      <c r="GL63" s="213"/>
      <c r="GM63" s="213"/>
      <c r="GN63" s="213"/>
      <c r="GO63" s="213"/>
      <c r="GP63" s="213"/>
      <c r="GQ63" s="213"/>
      <c r="GR63" s="213"/>
      <c r="GS63" s="213"/>
      <c r="GT63" s="213"/>
      <c r="GU63" s="213"/>
      <c r="GV63" s="213"/>
      <c r="GW63" s="213"/>
      <c r="GX63" s="213"/>
      <c r="GY63" s="213"/>
      <c r="GZ63" s="213"/>
      <c r="HA63" s="213"/>
      <c r="HB63" s="213"/>
      <c r="HC63" s="213"/>
      <c r="HD63" s="213"/>
      <c r="HE63" s="213"/>
      <c r="HF63" s="213"/>
      <c r="HG63" s="213"/>
      <c r="HH63" s="213"/>
      <c r="HI63" s="213"/>
      <c r="HJ63" s="213"/>
      <c r="HK63" s="213"/>
      <c r="HL63" s="213"/>
      <c r="HM63" s="213"/>
      <c r="HN63" s="213"/>
      <c r="HO63" s="213"/>
      <c r="HP63" s="213"/>
      <c r="HQ63" s="213"/>
      <c r="HR63" s="213"/>
      <c r="HS63" s="213"/>
      <c r="HT63" s="213"/>
      <c r="HU63" s="213"/>
      <c r="HV63" s="213"/>
      <c r="HW63" s="213"/>
      <c r="HX63" s="213"/>
      <c r="HY63" s="213"/>
      <c r="HZ63" s="213"/>
      <c r="IA63" s="213"/>
      <c r="IB63" s="213"/>
      <c r="IC63" s="213"/>
      <c r="ID63" s="213"/>
      <c r="IE63" s="213"/>
      <c r="IF63" s="213"/>
      <c r="IG63" s="213"/>
      <c r="IH63" s="213"/>
      <c r="II63" s="213"/>
      <c r="IJ63" s="213"/>
      <c r="IK63" s="213"/>
      <c r="IL63" s="213"/>
      <c r="IM63" s="213"/>
      <c r="IN63" s="213"/>
      <c r="IO63" s="213"/>
    </row>
    <row r="64" spans="1:249" s="156" customFormat="1" x14ac:dyDescent="0.25">
      <c r="A64" s="164" t="s">
        <v>271</v>
      </c>
      <c r="B64" s="224" t="s">
        <v>234</v>
      </c>
      <c r="C64" s="224" t="s">
        <v>236</v>
      </c>
      <c r="D64" s="225" t="s">
        <v>288</v>
      </c>
      <c r="E64" s="204" t="s">
        <v>253</v>
      </c>
      <c r="F64" s="226" t="s">
        <v>298</v>
      </c>
      <c r="G64" s="129" t="s">
        <v>272</v>
      </c>
      <c r="H64" s="219">
        <v>59.220999999999997</v>
      </c>
      <c r="I64" s="219">
        <v>59.220999999999997</v>
      </c>
      <c r="J64" s="219">
        <v>59.220999999999997</v>
      </c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  <c r="BI64" s="213"/>
      <c r="BJ64" s="213"/>
      <c r="BK64" s="213"/>
      <c r="BL64" s="213"/>
      <c r="BM64" s="213"/>
      <c r="BN64" s="213"/>
      <c r="BO64" s="213"/>
      <c r="BP64" s="213"/>
      <c r="BQ64" s="213"/>
      <c r="BR64" s="213"/>
      <c r="BS64" s="213"/>
      <c r="BT64" s="213"/>
      <c r="BU64" s="213"/>
      <c r="BV64" s="213"/>
      <c r="BW64" s="213"/>
      <c r="BX64" s="213"/>
      <c r="BY64" s="213"/>
      <c r="BZ64" s="213"/>
      <c r="CA64" s="213"/>
      <c r="CB64" s="213"/>
      <c r="CC64" s="213"/>
      <c r="CD64" s="213"/>
      <c r="CE64" s="213"/>
      <c r="CF64" s="213"/>
      <c r="CG64" s="213"/>
      <c r="CH64" s="213"/>
      <c r="CI64" s="213"/>
      <c r="CJ64" s="213"/>
      <c r="CK64" s="213"/>
      <c r="CL64" s="213"/>
      <c r="CM64" s="213"/>
      <c r="CN64" s="213"/>
      <c r="CO64" s="213"/>
      <c r="CP64" s="213"/>
      <c r="CQ64" s="213"/>
      <c r="CR64" s="213"/>
      <c r="CS64" s="213"/>
      <c r="CT64" s="213"/>
      <c r="CU64" s="213"/>
      <c r="CV64" s="213"/>
      <c r="CW64" s="213"/>
      <c r="CX64" s="213"/>
      <c r="CY64" s="213"/>
      <c r="CZ64" s="213"/>
      <c r="DA64" s="213"/>
      <c r="DB64" s="213"/>
      <c r="DC64" s="213"/>
      <c r="DD64" s="213"/>
      <c r="DE64" s="213"/>
      <c r="DF64" s="213"/>
      <c r="DG64" s="213"/>
      <c r="DH64" s="213"/>
      <c r="DI64" s="213"/>
      <c r="DJ64" s="213"/>
      <c r="DK64" s="213"/>
      <c r="DL64" s="213"/>
      <c r="DM64" s="213"/>
      <c r="DN64" s="213"/>
      <c r="DO64" s="213"/>
      <c r="DP64" s="213"/>
      <c r="DQ64" s="213"/>
      <c r="DR64" s="213"/>
      <c r="DS64" s="213"/>
      <c r="DT64" s="213"/>
      <c r="DU64" s="213"/>
      <c r="DV64" s="213"/>
      <c r="DW64" s="213"/>
      <c r="DX64" s="213"/>
      <c r="DY64" s="213"/>
      <c r="DZ64" s="213"/>
      <c r="EA64" s="213"/>
      <c r="EB64" s="213"/>
      <c r="EC64" s="213"/>
      <c r="ED64" s="213"/>
      <c r="EE64" s="213"/>
      <c r="EF64" s="213"/>
      <c r="EG64" s="213"/>
      <c r="EH64" s="213"/>
      <c r="EI64" s="213"/>
      <c r="EJ64" s="213"/>
      <c r="EK64" s="213"/>
      <c r="EL64" s="213"/>
      <c r="EM64" s="213"/>
      <c r="EN64" s="213"/>
      <c r="EO64" s="213"/>
      <c r="EP64" s="213"/>
      <c r="EQ64" s="213"/>
      <c r="ER64" s="213"/>
      <c r="ES64" s="213"/>
      <c r="ET64" s="213"/>
      <c r="EU64" s="213"/>
      <c r="EV64" s="213"/>
      <c r="EW64" s="213"/>
      <c r="EX64" s="213"/>
      <c r="EY64" s="213"/>
      <c r="EZ64" s="213"/>
      <c r="FA64" s="213"/>
      <c r="FB64" s="213"/>
      <c r="FC64" s="213"/>
      <c r="FD64" s="213"/>
      <c r="FE64" s="213"/>
      <c r="FF64" s="213"/>
      <c r="FG64" s="213"/>
      <c r="FH64" s="213"/>
      <c r="FI64" s="213"/>
      <c r="FJ64" s="213"/>
      <c r="FK64" s="213"/>
      <c r="FL64" s="213"/>
      <c r="FM64" s="213"/>
      <c r="FN64" s="213"/>
      <c r="FO64" s="213"/>
      <c r="FP64" s="213"/>
      <c r="FQ64" s="213"/>
      <c r="FR64" s="213"/>
      <c r="FS64" s="213"/>
      <c r="FT64" s="213"/>
      <c r="FU64" s="213"/>
      <c r="FV64" s="213"/>
      <c r="FW64" s="213"/>
      <c r="FX64" s="213"/>
      <c r="FY64" s="213"/>
      <c r="FZ64" s="213"/>
      <c r="GA64" s="213"/>
      <c r="GB64" s="213"/>
      <c r="GC64" s="213"/>
      <c r="GD64" s="213"/>
      <c r="GE64" s="213"/>
      <c r="GF64" s="213"/>
      <c r="GG64" s="213"/>
      <c r="GH64" s="213"/>
      <c r="GI64" s="213"/>
      <c r="GJ64" s="213"/>
      <c r="GK64" s="213"/>
      <c r="GL64" s="213"/>
      <c r="GM64" s="213"/>
      <c r="GN64" s="213"/>
      <c r="GO64" s="213"/>
      <c r="GP64" s="213"/>
      <c r="GQ64" s="213"/>
      <c r="GR64" s="213"/>
      <c r="GS64" s="213"/>
      <c r="GT64" s="213"/>
      <c r="GU64" s="213"/>
      <c r="GV64" s="213"/>
      <c r="GW64" s="213"/>
      <c r="GX64" s="213"/>
      <c r="GY64" s="213"/>
      <c r="GZ64" s="213"/>
      <c r="HA64" s="213"/>
      <c r="HB64" s="213"/>
      <c r="HC64" s="213"/>
      <c r="HD64" s="213"/>
      <c r="HE64" s="213"/>
      <c r="HF64" s="213"/>
      <c r="HG64" s="213"/>
      <c r="HH64" s="213"/>
      <c r="HI64" s="213"/>
      <c r="HJ64" s="213"/>
      <c r="HK64" s="213"/>
      <c r="HL64" s="213"/>
      <c r="HM64" s="213"/>
      <c r="HN64" s="213"/>
      <c r="HO64" s="213"/>
      <c r="HP64" s="213"/>
      <c r="HQ64" s="213"/>
      <c r="HR64" s="213"/>
      <c r="HS64" s="213"/>
      <c r="HT64" s="213"/>
      <c r="HU64" s="213"/>
      <c r="HV64" s="213"/>
      <c r="HW64" s="213"/>
      <c r="HX64" s="213"/>
      <c r="HY64" s="213"/>
      <c r="HZ64" s="213"/>
      <c r="IA64" s="213"/>
      <c r="IB64" s="213"/>
      <c r="IC64" s="213"/>
      <c r="ID64" s="213"/>
      <c r="IE64" s="213"/>
      <c r="IF64" s="213"/>
      <c r="IG64" s="213"/>
      <c r="IH64" s="213"/>
      <c r="II64" s="213"/>
      <c r="IJ64" s="213"/>
      <c r="IK64" s="213"/>
      <c r="IL64" s="213"/>
      <c r="IM64" s="213"/>
      <c r="IN64" s="213"/>
      <c r="IO64" s="213"/>
    </row>
    <row r="65" spans="1:255" s="213" customFormat="1" ht="37.5" x14ac:dyDescent="0.25">
      <c r="A65" s="227" t="s">
        <v>299</v>
      </c>
      <c r="B65" s="149" t="s">
        <v>234</v>
      </c>
      <c r="C65" s="186" t="s">
        <v>236</v>
      </c>
      <c r="D65" s="228">
        <v>13</v>
      </c>
      <c r="E65" s="229" t="s">
        <v>300</v>
      </c>
      <c r="F65" s="230" t="s">
        <v>294</v>
      </c>
      <c r="G65" s="231"/>
      <c r="H65" s="232">
        <f>+H66</f>
        <v>289.89299999999997</v>
      </c>
      <c r="I65" s="232">
        <f>+I66</f>
        <v>237</v>
      </c>
      <c r="J65" s="232">
        <f>+J66</f>
        <v>233</v>
      </c>
    </row>
    <row r="66" spans="1:255" s="202" customFormat="1" x14ac:dyDescent="0.25">
      <c r="A66" s="164" t="s">
        <v>301</v>
      </c>
      <c r="B66" s="158" t="s">
        <v>234</v>
      </c>
      <c r="C66" s="233" t="s">
        <v>236</v>
      </c>
      <c r="D66" s="234">
        <v>13</v>
      </c>
      <c r="E66" s="235" t="s">
        <v>302</v>
      </c>
      <c r="F66" s="236" t="s">
        <v>294</v>
      </c>
      <c r="G66" s="237"/>
      <c r="H66" s="201">
        <f>H67</f>
        <v>289.89299999999997</v>
      </c>
      <c r="I66" s="201">
        <f>I67</f>
        <v>237</v>
      </c>
      <c r="J66" s="201">
        <f>J67</f>
        <v>233</v>
      </c>
    </row>
    <row r="67" spans="1:255" s="202" customFormat="1" x14ac:dyDescent="0.25">
      <c r="A67" s="174" t="s">
        <v>303</v>
      </c>
      <c r="B67" s="158" t="s">
        <v>234</v>
      </c>
      <c r="C67" s="238" t="s">
        <v>236</v>
      </c>
      <c r="D67" s="239">
        <v>13</v>
      </c>
      <c r="E67" s="235" t="s">
        <v>302</v>
      </c>
      <c r="F67" s="236" t="s">
        <v>304</v>
      </c>
      <c r="G67" s="240"/>
      <c r="H67" s="201">
        <f>H68+H69</f>
        <v>289.89299999999997</v>
      </c>
      <c r="I67" s="201">
        <f>I68+I69</f>
        <v>237</v>
      </c>
      <c r="J67" s="201">
        <f>J68+J69</f>
        <v>233</v>
      </c>
      <c r="K67" s="782" t="s">
        <v>305</v>
      </c>
      <c r="L67" s="783"/>
      <c r="M67" s="783"/>
    </row>
    <row r="68" spans="1:255" s="202" customFormat="1" x14ac:dyDescent="0.25">
      <c r="A68" s="241" t="s">
        <v>254</v>
      </c>
      <c r="B68" s="123" t="s">
        <v>234</v>
      </c>
      <c r="C68" s="123" t="s">
        <v>236</v>
      </c>
      <c r="D68" s="206">
        <v>13</v>
      </c>
      <c r="E68" s="235" t="s">
        <v>302</v>
      </c>
      <c r="F68" s="236" t="s">
        <v>304</v>
      </c>
      <c r="G68" s="129" t="s">
        <v>255</v>
      </c>
      <c r="H68" s="242">
        <v>16.945</v>
      </c>
      <c r="I68" s="242">
        <v>5</v>
      </c>
      <c r="J68" s="242">
        <v>1</v>
      </c>
    </row>
    <row r="69" spans="1:255" s="202" customFormat="1" x14ac:dyDescent="0.25">
      <c r="A69" s="174" t="s">
        <v>306</v>
      </c>
      <c r="B69" s="123" t="s">
        <v>234</v>
      </c>
      <c r="C69" s="123" t="s">
        <v>236</v>
      </c>
      <c r="D69" s="206">
        <v>13</v>
      </c>
      <c r="E69" s="235" t="s">
        <v>302</v>
      </c>
      <c r="F69" s="236" t="s">
        <v>304</v>
      </c>
      <c r="G69" s="129" t="s">
        <v>257</v>
      </c>
      <c r="H69" s="242">
        <f>16.348+206.6+50</f>
        <v>272.94799999999998</v>
      </c>
      <c r="I69" s="242">
        <v>232</v>
      </c>
      <c r="J69" s="242">
        <v>232</v>
      </c>
    </row>
    <row r="70" spans="1:255" s="202" customFormat="1" ht="37.5" x14ac:dyDescent="0.25">
      <c r="A70" s="243" t="s">
        <v>275</v>
      </c>
      <c r="B70" s="149" t="s">
        <v>234</v>
      </c>
      <c r="C70" s="244" t="s">
        <v>236</v>
      </c>
      <c r="D70" s="244" t="s">
        <v>288</v>
      </c>
      <c r="E70" s="245" t="s">
        <v>307</v>
      </c>
      <c r="F70" s="212" t="s">
        <v>241</v>
      </c>
      <c r="G70" s="246"/>
      <c r="H70" s="127">
        <f t="shared" ref="H70:J71" si="3">+H71</f>
        <v>15</v>
      </c>
      <c r="I70" s="127">
        <f t="shared" si="3"/>
        <v>0</v>
      </c>
      <c r="J70" s="127">
        <f t="shared" si="3"/>
        <v>0</v>
      </c>
    </row>
    <row r="71" spans="1:255" s="202" customFormat="1" x14ac:dyDescent="0.25">
      <c r="A71" s="247" t="s">
        <v>308</v>
      </c>
      <c r="B71" s="158" t="s">
        <v>234</v>
      </c>
      <c r="C71" s="248" t="s">
        <v>236</v>
      </c>
      <c r="D71" s="248" t="s">
        <v>288</v>
      </c>
      <c r="E71" s="249" t="s">
        <v>309</v>
      </c>
      <c r="F71" s="250" t="s">
        <v>241</v>
      </c>
      <c r="G71" s="251"/>
      <c r="H71" s="201">
        <f t="shared" si="3"/>
        <v>15</v>
      </c>
      <c r="I71" s="208">
        <v>0</v>
      </c>
      <c r="J71" s="208">
        <v>0</v>
      </c>
    </row>
    <row r="72" spans="1:255" s="128" customFormat="1" x14ac:dyDescent="0.25">
      <c r="A72" s="174" t="s">
        <v>310</v>
      </c>
      <c r="B72" s="158" t="s">
        <v>234</v>
      </c>
      <c r="C72" s="123" t="s">
        <v>236</v>
      </c>
      <c r="D72" s="123">
        <v>13</v>
      </c>
      <c r="E72" s="249" t="s">
        <v>309</v>
      </c>
      <c r="F72" s="250" t="s">
        <v>241</v>
      </c>
      <c r="G72" s="123"/>
      <c r="H72" s="208">
        <f>SUM(H73)</f>
        <v>15</v>
      </c>
      <c r="I72" s="208">
        <v>0</v>
      </c>
      <c r="J72" s="208">
        <v>0</v>
      </c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  <c r="CD72" s="252"/>
      <c r="CE72" s="252"/>
      <c r="CF72" s="252"/>
      <c r="CG72" s="252"/>
      <c r="CH72" s="252"/>
      <c r="CI72" s="252"/>
      <c r="CJ72" s="252"/>
      <c r="CK72" s="252"/>
      <c r="CL72" s="252"/>
      <c r="CM72" s="252"/>
      <c r="CN72" s="252"/>
      <c r="CO72" s="252"/>
      <c r="CP72" s="252"/>
      <c r="CQ72" s="252"/>
      <c r="CR72" s="252"/>
      <c r="CS72" s="252"/>
      <c r="CT72" s="252"/>
      <c r="CU72" s="252"/>
      <c r="CV72" s="252"/>
      <c r="CW72" s="252"/>
      <c r="CX72" s="252"/>
      <c r="CY72" s="252"/>
      <c r="CZ72" s="252"/>
      <c r="DA72" s="252"/>
      <c r="DB72" s="252"/>
      <c r="DC72" s="252"/>
      <c r="DD72" s="252"/>
      <c r="DE72" s="252"/>
      <c r="DF72" s="252"/>
      <c r="DG72" s="252"/>
      <c r="DH72" s="252"/>
      <c r="DI72" s="252"/>
      <c r="DJ72" s="252"/>
      <c r="DK72" s="252"/>
      <c r="DL72" s="252"/>
      <c r="DM72" s="252"/>
      <c r="DN72" s="252"/>
      <c r="DO72" s="252"/>
      <c r="DP72" s="252"/>
      <c r="DQ72" s="252"/>
      <c r="DR72" s="252"/>
      <c r="DS72" s="252"/>
      <c r="DT72" s="252"/>
      <c r="DU72" s="252"/>
      <c r="DV72" s="252"/>
      <c r="DW72" s="252"/>
      <c r="DX72" s="252"/>
      <c r="DY72" s="252"/>
      <c r="DZ72" s="252"/>
      <c r="EA72" s="252"/>
      <c r="EB72" s="252"/>
      <c r="EC72" s="252"/>
      <c r="ED72" s="252"/>
      <c r="EE72" s="252"/>
      <c r="EF72" s="252"/>
      <c r="EG72" s="252"/>
      <c r="EH72" s="252"/>
      <c r="EI72" s="252"/>
      <c r="EJ72" s="252"/>
      <c r="EK72" s="252"/>
      <c r="EL72" s="252"/>
      <c r="EM72" s="252"/>
      <c r="EN72" s="252"/>
      <c r="EO72" s="252"/>
      <c r="EP72" s="252"/>
      <c r="EQ72" s="252"/>
      <c r="ER72" s="252"/>
      <c r="ES72" s="252"/>
      <c r="ET72" s="252"/>
      <c r="EU72" s="252"/>
      <c r="EV72" s="252"/>
      <c r="EW72" s="252"/>
      <c r="EX72" s="252"/>
      <c r="EY72" s="252"/>
      <c r="EZ72" s="252"/>
      <c r="FA72" s="252"/>
      <c r="FB72" s="252"/>
      <c r="FC72" s="252"/>
      <c r="FD72" s="252"/>
      <c r="FE72" s="252"/>
      <c r="FF72" s="252"/>
      <c r="FG72" s="252"/>
      <c r="FH72" s="252"/>
      <c r="FI72" s="252"/>
      <c r="FJ72" s="252"/>
      <c r="FK72" s="252"/>
      <c r="FL72" s="252"/>
      <c r="FM72" s="252"/>
      <c r="FN72" s="252"/>
      <c r="FO72" s="252"/>
      <c r="FP72" s="252"/>
      <c r="FQ72" s="252"/>
      <c r="FR72" s="252"/>
      <c r="FS72" s="252"/>
      <c r="FT72" s="252"/>
      <c r="FU72" s="252"/>
      <c r="FV72" s="252"/>
      <c r="FW72" s="252"/>
      <c r="FX72" s="252"/>
      <c r="FY72" s="252"/>
      <c r="FZ72" s="252"/>
      <c r="GA72" s="252"/>
      <c r="GB72" s="252"/>
      <c r="GC72" s="252"/>
      <c r="GD72" s="252"/>
      <c r="GE72" s="252"/>
      <c r="GF72" s="252"/>
      <c r="GG72" s="252"/>
      <c r="GH72" s="252"/>
      <c r="GI72" s="252"/>
      <c r="GJ72" s="252"/>
      <c r="GK72" s="252"/>
      <c r="GL72" s="252"/>
      <c r="GM72" s="252"/>
      <c r="GN72" s="252"/>
      <c r="GO72" s="252"/>
      <c r="GP72" s="252"/>
      <c r="GQ72" s="252"/>
      <c r="GR72" s="252"/>
      <c r="GS72" s="252"/>
      <c r="GT72" s="252"/>
      <c r="GU72" s="252"/>
      <c r="GV72" s="252"/>
      <c r="GW72" s="252"/>
      <c r="GX72" s="252"/>
      <c r="GY72" s="252"/>
      <c r="GZ72" s="252"/>
      <c r="HA72" s="252"/>
      <c r="HB72" s="252"/>
      <c r="HC72" s="252"/>
      <c r="HD72" s="252"/>
      <c r="HE72" s="252"/>
      <c r="HF72" s="252"/>
      <c r="HG72" s="252"/>
      <c r="HH72" s="252"/>
      <c r="HI72" s="252"/>
      <c r="HJ72" s="252"/>
      <c r="HK72" s="252"/>
      <c r="HL72" s="252"/>
      <c r="HM72" s="252"/>
      <c r="HN72" s="252"/>
      <c r="HO72" s="252"/>
      <c r="HP72" s="252"/>
      <c r="HQ72" s="252"/>
      <c r="HR72" s="252"/>
      <c r="HS72" s="252"/>
      <c r="HT72" s="252"/>
      <c r="HU72" s="252"/>
      <c r="HV72" s="252"/>
      <c r="HW72" s="252"/>
      <c r="HX72" s="252"/>
      <c r="HY72" s="252"/>
      <c r="HZ72" s="252"/>
      <c r="IA72" s="252"/>
      <c r="IB72" s="252"/>
      <c r="IC72" s="252"/>
      <c r="ID72" s="252"/>
      <c r="IE72" s="252"/>
      <c r="IF72" s="252"/>
      <c r="IG72" s="252"/>
      <c r="IH72" s="252"/>
      <c r="II72" s="252"/>
      <c r="IJ72" s="252"/>
      <c r="IK72" s="252"/>
      <c r="IL72" s="252"/>
      <c r="IM72" s="252"/>
      <c r="IN72" s="252"/>
      <c r="IO72" s="252"/>
      <c r="IP72" s="252"/>
      <c r="IQ72" s="252"/>
      <c r="IR72" s="252"/>
      <c r="IS72" s="252"/>
      <c r="IT72" s="252"/>
      <c r="IU72" s="252"/>
    </row>
    <row r="73" spans="1:255" s="128" customFormat="1" x14ac:dyDescent="0.25">
      <c r="A73" s="174" t="s">
        <v>311</v>
      </c>
      <c r="B73" s="123" t="s">
        <v>234</v>
      </c>
      <c r="C73" s="123" t="s">
        <v>236</v>
      </c>
      <c r="D73" s="123">
        <v>13</v>
      </c>
      <c r="E73" s="249" t="s">
        <v>309</v>
      </c>
      <c r="F73" s="250" t="s">
        <v>312</v>
      </c>
      <c r="G73" s="123"/>
      <c r="H73" s="201">
        <f>SUM(H74:H74)</f>
        <v>15</v>
      </c>
      <c r="I73" s="208">
        <v>0</v>
      </c>
      <c r="J73" s="208">
        <v>0</v>
      </c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  <c r="CD73" s="252"/>
      <c r="CE73" s="252"/>
      <c r="CF73" s="252"/>
      <c r="CG73" s="252"/>
      <c r="CH73" s="252"/>
      <c r="CI73" s="252"/>
      <c r="CJ73" s="252"/>
      <c r="CK73" s="252"/>
      <c r="CL73" s="252"/>
      <c r="CM73" s="252"/>
      <c r="CN73" s="252"/>
      <c r="CO73" s="252"/>
      <c r="CP73" s="252"/>
      <c r="CQ73" s="252"/>
      <c r="CR73" s="252"/>
      <c r="CS73" s="252"/>
      <c r="CT73" s="252"/>
      <c r="CU73" s="252"/>
      <c r="CV73" s="252"/>
      <c r="CW73" s="252"/>
      <c r="CX73" s="252"/>
      <c r="CY73" s="252"/>
      <c r="CZ73" s="252"/>
      <c r="DA73" s="252"/>
      <c r="DB73" s="252"/>
      <c r="DC73" s="252"/>
      <c r="DD73" s="252"/>
      <c r="DE73" s="252"/>
      <c r="DF73" s="252"/>
      <c r="DG73" s="252"/>
      <c r="DH73" s="252"/>
      <c r="DI73" s="252"/>
      <c r="DJ73" s="252"/>
      <c r="DK73" s="252"/>
      <c r="DL73" s="252"/>
      <c r="DM73" s="252"/>
      <c r="DN73" s="252"/>
      <c r="DO73" s="252"/>
      <c r="DP73" s="252"/>
      <c r="DQ73" s="252"/>
      <c r="DR73" s="252"/>
      <c r="DS73" s="252"/>
      <c r="DT73" s="252"/>
      <c r="DU73" s="252"/>
      <c r="DV73" s="252"/>
      <c r="DW73" s="252"/>
      <c r="DX73" s="252"/>
      <c r="DY73" s="252"/>
      <c r="DZ73" s="252"/>
      <c r="EA73" s="252"/>
      <c r="EB73" s="252"/>
      <c r="EC73" s="252"/>
      <c r="ED73" s="252"/>
      <c r="EE73" s="252"/>
      <c r="EF73" s="252"/>
      <c r="EG73" s="252"/>
      <c r="EH73" s="252"/>
      <c r="EI73" s="252"/>
      <c r="EJ73" s="252"/>
      <c r="EK73" s="252"/>
      <c r="EL73" s="252"/>
      <c r="EM73" s="252"/>
      <c r="EN73" s="252"/>
      <c r="EO73" s="252"/>
      <c r="EP73" s="252"/>
      <c r="EQ73" s="252"/>
      <c r="ER73" s="252"/>
      <c r="ES73" s="252"/>
      <c r="ET73" s="252"/>
      <c r="EU73" s="252"/>
      <c r="EV73" s="252"/>
      <c r="EW73" s="252"/>
      <c r="EX73" s="252"/>
      <c r="EY73" s="252"/>
      <c r="EZ73" s="252"/>
      <c r="FA73" s="252"/>
      <c r="FB73" s="252"/>
      <c r="FC73" s="252"/>
      <c r="FD73" s="252"/>
      <c r="FE73" s="252"/>
      <c r="FF73" s="252"/>
      <c r="FG73" s="252"/>
      <c r="FH73" s="252"/>
      <c r="FI73" s="252"/>
      <c r="FJ73" s="252"/>
      <c r="FK73" s="252"/>
      <c r="FL73" s="252"/>
      <c r="FM73" s="252"/>
      <c r="FN73" s="252"/>
      <c r="FO73" s="252"/>
      <c r="FP73" s="252"/>
      <c r="FQ73" s="252"/>
      <c r="FR73" s="252"/>
      <c r="FS73" s="252"/>
      <c r="FT73" s="252"/>
      <c r="FU73" s="252"/>
      <c r="FV73" s="252"/>
      <c r="FW73" s="252"/>
      <c r="FX73" s="252"/>
      <c r="FY73" s="252"/>
      <c r="FZ73" s="252"/>
      <c r="GA73" s="252"/>
      <c r="GB73" s="252"/>
      <c r="GC73" s="252"/>
      <c r="GD73" s="252"/>
      <c r="GE73" s="252"/>
      <c r="GF73" s="252"/>
      <c r="GG73" s="252"/>
      <c r="GH73" s="252"/>
      <c r="GI73" s="252"/>
      <c r="GJ73" s="252"/>
      <c r="GK73" s="252"/>
      <c r="GL73" s="252"/>
      <c r="GM73" s="252"/>
      <c r="GN73" s="252"/>
      <c r="GO73" s="252"/>
      <c r="GP73" s="252"/>
      <c r="GQ73" s="252"/>
      <c r="GR73" s="252"/>
      <c r="GS73" s="252"/>
      <c r="GT73" s="252"/>
      <c r="GU73" s="252"/>
      <c r="GV73" s="252"/>
      <c r="GW73" s="252"/>
      <c r="GX73" s="252"/>
      <c r="GY73" s="252"/>
      <c r="GZ73" s="252"/>
      <c r="HA73" s="252"/>
      <c r="HB73" s="252"/>
      <c r="HC73" s="252"/>
      <c r="HD73" s="252"/>
      <c r="HE73" s="252"/>
      <c r="HF73" s="252"/>
      <c r="HG73" s="252"/>
      <c r="HH73" s="252"/>
      <c r="HI73" s="252"/>
      <c r="HJ73" s="252"/>
      <c r="HK73" s="252"/>
      <c r="HL73" s="252"/>
      <c r="HM73" s="252"/>
      <c r="HN73" s="252"/>
      <c r="HO73" s="252"/>
      <c r="HP73" s="252"/>
      <c r="HQ73" s="252"/>
      <c r="HR73" s="252"/>
      <c r="HS73" s="252"/>
      <c r="HT73" s="252"/>
      <c r="HU73" s="252"/>
      <c r="HV73" s="252"/>
      <c r="HW73" s="252"/>
      <c r="HX73" s="252"/>
      <c r="HY73" s="252"/>
      <c r="HZ73" s="252"/>
      <c r="IA73" s="252"/>
      <c r="IB73" s="252"/>
      <c r="IC73" s="252"/>
      <c r="ID73" s="252"/>
      <c r="IE73" s="252"/>
      <c r="IF73" s="252"/>
      <c r="IG73" s="252"/>
      <c r="IH73" s="252"/>
      <c r="II73" s="252"/>
      <c r="IJ73" s="252"/>
      <c r="IK73" s="252"/>
      <c r="IL73" s="252"/>
      <c r="IM73" s="252"/>
      <c r="IN73" s="252"/>
      <c r="IO73" s="252"/>
      <c r="IP73" s="252"/>
      <c r="IQ73" s="252"/>
      <c r="IR73" s="252"/>
      <c r="IS73" s="252"/>
      <c r="IT73" s="252"/>
      <c r="IU73" s="252"/>
    </row>
    <row r="74" spans="1:255" s="128" customFormat="1" x14ac:dyDescent="0.25">
      <c r="A74" s="253" t="s">
        <v>313</v>
      </c>
      <c r="B74" s="123" t="s">
        <v>234</v>
      </c>
      <c r="C74" s="123" t="s">
        <v>236</v>
      </c>
      <c r="D74" s="123">
        <v>13</v>
      </c>
      <c r="E74" s="249" t="s">
        <v>309</v>
      </c>
      <c r="F74" s="250" t="s">
        <v>312</v>
      </c>
      <c r="G74" s="129" t="s">
        <v>255</v>
      </c>
      <c r="H74" s="208">
        <v>15</v>
      </c>
      <c r="I74" s="208">
        <v>0</v>
      </c>
      <c r="J74" s="208">
        <v>0</v>
      </c>
      <c r="K74" s="784" t="s">
        <v>314</v>
      </c>
      <c r="L74" s="785"/>
      <c r="M74" s="785"/>
      <c r="N74" s="785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2"/>
      <c r="BO74" s="252"/>
      <c r="BP74" s="252"/>
      <c r="BQ74" s="252"/>
      <c r="BR74" s="252"/>
      <c r="BS74" s="252"/>
      <c r="BT74" s="252"/>
      <c r="BU74" s="252"/>
      <c r="BV74" s="252"/>
      <c r="BW74" s="252"/>
      <c r="BX74" s="252"/>
      <c r="BY74" s="252"/>
      <c r="BZ74" s="252"/>
      <c r="CA74" s="252"/>
      <c r="CB74" s="252"/>
      <c r="CC74" s="252"/>
      <c r="CD74" s="252"/>
      <c r="CE74" s="252"/>
      <c r="CF74" s="252"/>
      <c r="CG74" s="252"/>
      <c r="CH74" s="252"/>
      <c r="CI74" s="252"/>
      <c r="CJ74" s="252"/>
      <c r="CK74" s="252"/>
      <c r="CL74" s="252"/>
      <c r="CM74" s="252"/>
      <c r="CN74" s="252"/>
      <c r="CO74" s="252"/>
      <c r="CP74" s="252"/>
      <c r="CQ74" s="252"/>
      <c r="CR74" s="252"/>
      <c r="CS74" s="252"/>
      <c r="CT74" s="252"/>
      <c r="CU74" s="252"/>
      <c r="CV74" s="252"/>
      <c r="CW74" s="252"/>
      <c r="CX74" s="252"/>
      <c r="CY74" s="252"/>
      <c r="CZ74" s="252"/>
      <c r="DA74" s="252"/>
      <c r="DB74" s="252"/>
      <c r="DC74" s="252"/>
      <c r="DD74" s="252"/>
      <c r="DE74" s="252"/>
      <c r="DF74" s="252"/>
      <c r="DG74" s="252"/>
      <c r="DH74" s="252"/>
      <c r="DI74" s="252"/>
      <c r="DJ74" s="252"/>
      <c r="DK74" s="252"/>
      <c r="DL74" s="252"/>
      <c r="DM74" s="252"/>
      <c r="DN74" s="252"/>
      <c r="DO74" s="252"/>
      <c r="DP74" s="252"/>
      <c r="DQ74" s="252"/>
      <c r="DR74" s="252"/>
      <c r="DS74" s="252"/>
      <c r="DT74" s="252"/>
      <c r="DU74" s="252"/>
      <c r="DV74" s="252"/>
      <c r="DW74" s="252"/>
      <c r="DX74" s="252"/>
      <c r="DY74" s="252"/>
      <c r="DZ74" s="252"/>
      <c r="EA74" s="252"/>
      <c r="EB74" s="252"/>
      <c r="EC74" s="252"/>
      <c r="ED74" s="252"/>
      <c r="EE74" s="252"/>
      <c r="EF74" s="252"/>
      <c r="EG74" s="252"/>
      <c r="EH74" s="252"/>
      <c r="EI74" s="252"/>
      <c r="EJ74" s="252"/>
      <c r="EK74" s="252"/>
      <c r="EL74" s="252"/>
      <c r="EM74" s="252"/>
      <c r="EN74" s="252"/>
      <c r="EO74" s="252"/>
      <c r="EP74" s="252"/>
      <c r="EQ74" s="252"/>
      <c r="ER74" s="252"/>
      <c r="ES74" s="252"/>
      <c r="ET74" s="252"/>
      <c r="EU74" s="252"/>
      <c r="EV74" s="252"/>
      <c r="EW74" s="252"/>
      <c r="EX74" s="252"/>
      <c r="EY74" s="252"/>
      <c r="EZ74" s="252"/>
      <c r="FA74" s="252"/>
      <c r="FB74" s="252"/>
      <c r="FC74" s="252"/>
      <c r="FD74" s="252"/>
      <c r="FE74" s="252"/>
      <c r="FF74" s="252"/>
      <c r="FG74" s="252"/>
      <c r="FH74" s="252"/>
      <c r="FI74" s="252"/>
      <c r="FJ74" s="252"/>
      <c r="FK74" s="252"/>
      <c r="FL74" s="252"/>
      <c r="FM74" s="252"/>
      <c r="FN74" s="252"/>
      <c r="FO74" s="252"/>
      <c r="FP74" s="252"/>
      <c r="FQ74" s="252"/>
      <c r="FR74" s="252"/>
      <c r="FS74" s="252"/>
      <c r="FT74" s="252"/>
      <c r="FU74" s="252"/>
      <c r="FV74" s="252"/>
      <c r="FW74" s="252"/>
      <c r="FX74" s="252"/>
      <c r="FY74" s="252"/>
      <c r="FZ74" s="252"/>
      <c r="GA74" s="252"/>
      <c r="GB74" s="252"/>
      <c r="GC74" s="252"/>
      <c r="GD74" s="252"/>
      <c r="GE74" s="252"/>
      <c r="GF74" s="252"/>
      <c r="GG74" s="252"/>
      <c r="GH74" s="252"/>
      <c r="GI74" s="252"/>
      <c r="GJ74" s="252"/>
      <c r="GK74" s="252"/>
      <c r="GL74" s="252"/>
      <c r="GM74" s="252"/>
      <c r="GN74" s="252"/>
      <c r="GO74" s="252"/>
      <c r="GP74" s="252"/>
      <c r="GQ74" s="252"/>
      <c r="GR74" s="252"/>
      <c r="GS74" s="252"/>
      <c r="GT74" s="252"/>
      <c r="GU74" s="252"/>
      <c r="GV74" s="252"/>
      <c r="GW74" s="252"/>
      <c r="GX74" s="252"/>
      <c r="GY74" s="252"/>
      <c r="GZ74" s="252"/>
      <c r="HA74" s="252"/>
      <c r="HB74" s="252"/>
      <c r="HC74" s="252"/>
      <c r="HD74" s="252"/>
      <c r="HE74" s="252"/>
      <c r="HF74" s="252"/>
      <c r="HG74" s="252"/>
      <c r="HH74" s="252"/>
      <c r="HI74" s="252"/>
      <c r="HJ74" s="252"/>
      <c r="HK74" s="252"/>
      <c r="HL74" s="252"/>
      <c r="HM74" s="252"/>
      <c r="HN74" s="252"/>
      <c r="HO74" s="252"/>
      <c r="HP74" s="252"/>
      <c r="HQ74" s="252"/>
      <c r="HR74" s="252"/>
      <c r="HS74" s="252"/>
      <c r="HT74" s="252"/>
      <c r="HU74" s="252"/>
      <c r="HV74" s="252"/>
      <c r="HW74" s="252"/>
      <c r="HX74" s="252"/>
      <c r="HY74" s="252"/>
      <c r="HZ74" s="252"/>
      <c r="IA74" s="252"/>
      <c r="IB74" s="252"/>
      <c r="IC74" s="252"/>
      <c r="ID74" s="252"/>
      <c r="IE74" s="252"/>
      <c r="IF74" s="252"/>
      <c r="IG74" s="252"/>
      <c r="IH74" s="252"/>
      <c r="II74" s="252"/>
      <c r="IJ74" s="252"/>
      <c r="IK74" s="252"/>
      <c r="IL74" s="252"/>
      <c r="IM74" s="252"/>
      <c r="IN74" s="252"/>
      <c r="IO74" s="252"/>
      <c r="IP74" s="252"/>
      <c r="IQ74" s="252"/>
      <c r="IR74" s="252"/>
      <c r="IS74" s="252"/>
      <c r="IT74" s="252"/>
      <c r="IU74" s="252"/>
    </row>
    <row r="75" spans="1:255" s="128" customFormat="1" hidden="1" x14ac:dyDescent="0.25">
      <c r="A75" s="174" t="s">
        <v>256</v>
      </c>
      <c r="B75" s="123" t="s">
        <v>234</v>
      </c>
      <c r="C75" s="123" t="s">
        <v>236</v>
      </c>
      <c r="D75" s="123">
        <v>13</v>
      </c>
      <c r="E75" s="249" t="s">
        <v>309</v>
      </c>
      <c r="F75" s="250" t="s">
        <v>312</v>
      </c>
      <c r="G75" s="129" t="s">
        <v>257</v>
      </c>
      <c r="H75" s="208"/>
      <c r="I75" s="208"/>
      <c r="J75" s="208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2"/>
      <c r="BO75" s="252"/>
      <c r="BP75" s="252"/>
      <c r="BQ75" s="252"/>
      <c r="BR75" s="252"/>
      <c r="BS75" s="252"/>
      <c r="BT75" s="252"/>
      <c r="BU75" s="252"/>
      <c r="BV75" s="252"/>
      <c r="BW75" s="252"/>
      <c r="BX75" s="252"/>
      <c r="BY75" s="252"/>
      <c r="BZ75" s="252"/>
      <c r="CA75" s="252"/>
      <c r="CB75" s="252"/>
      <c r="CC75" s="252"/>
      <c r="CD75" s="252"/>
      <c r="CE75" s="252"/>
      <c r="CF75" s="252"/>
      <c r="CG75" s="252"/>
      <c r="CH75" s="252"/>
      <c r="CI75" s="252"/>
      <c r="CJ75" s="252"/>
      <c r="CK75" s="252"/>
      <c r="CL75" s="252"/>
      <c r="CM75" s="252"/>
      <c r="CN75" s="252"/>
      <c r="CO75" s="252"/>
      <c r="CP75" s="252"/>
      <c r="CQ75" s="252"/>
      <c r="CR75" s="252"/>
      <c r="CS75" s="252"/>
      <c r="CT75" s="252"/>
      <c r="CU75" s="252"/>
      <c r="CV75" s="252"/>
      <c r="CW75" s="252"/>
      <c r="CX75" s="252"/>
      <c r="CY75" s="252"/>
      <c r="CZ75" s="252"/>
      <c r="DA75" s="252"/>
      <c r="DB75" s="252"/>
      <c r="DC75" s="252"/>
      <c r="DD75" s="252"/>
      <c r="DE75" s="252"/>
      <c r="DF75" s="252"/>
      <c r="DG75" s="252"/>
      <c r="DH75" s="252"/>
      <c r="DI75" s="252"/>
      <c r="DJ75" s="252"/>
      <c r="DK75" s="252"/>
      <c r="DL75" s="252"/>
      <c r="DM75" s="252"/>
      <c r="DN75" s="252"/>
      <c r="DO75" s="252"/>
      <c r="DP75" s="252"/>
      <c r="DQ75" s="252"/>
      <c r="DR75" s="252"/>
      <c r="DS75" s="252"/>
      <c r="DT75" s="252"/>
      <c r="DU75" s="252"/>
      <c r="DV75" s="252"/>
      <c r="DW75" s="252"/>
      <c r="DX75" s="252"/>
      <c r="DY75" s="252"/>
      <c r="DZ75" s="252"/>
      <c r="EA75" s="252"/>
      <c r="EB75" s="252"/>
      <c r="EC75" s="252"/>
      <c r="ED75" s="252"/>
      <c r="EE75" s="252"/>
      <c r="EF75" s="252"/>
      <c r="EG75" s="252"/>
      <c r="EH75" s="252"/>
      <c r="EI75" s="252"/>
      <c r="EJ75" s="252"/>
      <c r="EK75" s="252"/>
      <c r="EL75" s="252"/>
      <c r="EM75" s="252"/>
      <c r="EN75" s="252"/>
      <c r="EO75" s="252"/>
      <c r="EP75" s="252"/>
      <c r="EQ75" s="252"/>
      <c r="ER75" s="252"/>
      <c r="ES75" s="252"/>
      <c r="ET75" s="252"/>
      <c r="EU75" s="252"/>
      <c r="EV75" s="252"/>
      <c r="EW75" s="252"/>
      <c r="EX75" s="252"/>
      <c r="EY75" s="252"/>
      <c r="EZ75" s="252"/>
      <c r="FA75" s="252"/>
      <c r="FB75" s="252"/>
      <c r="FC75" s="252"/>
      <c r="FD75" s="252"/>
      <c r="FE75" s="252"/>
      <c r="FF75" s="252"/>
      <c r="FG75" s="252"/>
      <c r="FH75" s="252"/>
      <c r="FI75" s="252"/>
      <c r="FJ75" s="252"/>
      <c r="FK75" s="252"/>
      <c r="FL75" s="252"/>
      <c r="FM75" s="252"/>
      <c r="FN75" s="252"/>
      <c r="FO75" s="252"/>
      <c r="FP75" s="252"/>
      <c r="FQ75" s="252"/>
      <c r="FR75" s="252"/>
      <c r="FS75" s="252"/>
      <c r="FT75" s="252"/>
      <c r="FU75" s="252"/>
      <c r="FV75" s="252"/>
      <c r="FW75" s="252"/>
      <c r="FX75" s="252"/>
      <c r="FY75" s="252"/>
      <c r="FZ75" s="252"/>
      <c r="GA75" s="252"/>
      <c r="GB75" s="252"/>
      <c r="GC75" s="252"/>
      <c r="GD75" s="252"/>
      <c r="GE75" s="252"/>
      <c r="GF75" s="252"/>
      <c r="GG75" s="252"/>
      <c r="GH75" s="252"/>
      <c r="GI75" s="252"/>
      <c r="GJ75" s="252"/>
      <c r="GK75" s="252"/>
      <c r="GL75" s="252"/>
      <c r="GM75" s="252"/>
      <c r="GN75" s="252"/>
      <c r="GO75" s="252"/>
      <c r="GP75" s="252"/>
      <c r="GQ75" s="252"/>
      <c r="GR75" s="252"/>
      <c r="GS75" s="252"/>
      <c r="GT75" s="252"/>
      <c r="GU75" s="252"/>
      <c r="GV75" s="252"/>
      <c r="GW75" s="252"/>
      <c r="GX75" s="252"/>
      <c r="GY75" s="252"/>
      <c r="GZ75" s="252"/>
      <c r="HA75" s="252"/>
      <c r="HB75" s="252"/>
      <c r="HC75" s="252"/>
      <c r="HD75" s="252"/>
      <c r="HE75" s="252"/>
      <c r="HF75" s="252"/>
      <c r="HG75" s="252"/>
      <c r="HH75" s="252"/>
      <c r="HI75" s="252"/>
      <c r="HJ75" s="252"/>
      <c r="HK75" s="252"/>
      <c r="HL75" s="252"/>
      <c r="HM75" s="252"/>
      <c r="HN75" s="252"/>
      <c r="HO75" s="252"/>
      <c r="HP75" s="252"/>
      <c r="HQ75" s="252"/>
      <c r="HR75" s="252"/>
      <c r="HS75" s="252"/>
      <c r="HT75" s="252"/>
      <c r="HU75" s="252"/>
      <c r="HV75" s="252"/>
      <c r="HW75" s="252"/>
      <c r="HX75" s="252"/>
      <c r="HY75" s="252"/>
      <c r="HZ75" s="252"/>
      <c r="IA75" s="252"/>
      <c r="IB75" s="252"/>
      <c r="IC75" s="252"/>
      <c r="ID75" s="252"/>
      <c r="IE75" s="252"/>
      <c r="IF75" s="252"/>
      <c r="IG75" s="252"/>
      <c r="IH75" s="252"/>
      <c r="II75" s="252"/>
      <c r="IJ75" s="252"/>
      <c r="IK75" s="252"/>
      <c r="IL75" s="252"/>
      <c r="IM75" s="252"/>
      <c r="IN75" s="252"/>
      <c r="IO75" s="252"/>
      <c r="IP75" s="252"/>
      <c r="IQ75" s="252"/>
      <c r="IR75" s="252"/>
      <c r="IS75" s="252"/>
      <c r="IT75" s="252"/>
      <c r="IU75" s="252"/>
    </row>
    <row r="76" spans="1:255" s="261" customFormat="1" x14ac:dyDescent="0.25">
      <c r="A76" s="254" t="s">
        <v>315</v>
      </c>
      <c r="B76" s="255" t="s">
        <v>234</v>
      </c>
      <c r="C76" s="256" t="s">
        <v>238</v>
      </c>
      <c r="D76" s="257"/>
      <c r="E76" s="258"/>
      <c r="F76" s="259"/>
      <c r="G76" s="260"/>
      <c r="H76" s="137">
        <f>+H77</f>
        <v>223.167</v>
      </c>
      <c r="I76" s="137">
        <f>+I77</f>
        <v>225.471</v>
      </c>
      <c r="J76" s="137">
        <f>+J77</f>
        <v>234.36600000000001</v>
      </c>
    </row>
    <row r="77" spans="1:255" s="196" customFormat="1" x14ac:dyDescent="0.25">
      <c r="A77" s="262" t="s">
        <v>316</v>
      </c>
      <c r="B77" s="140" t="s">
        <v>234</v>
      </c>
      <c r="C77" s="263" t="s">
        <v>238</v>
      </c>
      <c r="D77" s="263" t="s">
        <v>317</v>
      </c>
      <c r="E77" s="264"/>
      <c r="F77" s="265"/>
      <c r="G77" s="263"/>
      <c r="H77" s="166">
        <f>H78</f>
        <v>223.167</v>
      </c>
      <c r="I77" s="166">
        <f t="shared" ref="I77:J80" si="4">I78</f>
        <v>225.471</v>
      </c>
      <c r="J77" s="166">
        <f t="shared" si="4"/>
        <v>234.36600000000001</v>
      </c>
    </row>
    <row r="78" spans="1:255" s="213" customFormat="1" ht="37.5" x14ac:dyDescent="0.25">
      <c r="A78" s="243" t="s">
        <v>275</v>
      </c>
      <c r="B78" s="149" t="s">
        <v>234</v>
      </c>
      <c r="C78" s="244" t="s">
        <v>238</v>
      </c>
      <c r="D78" s="244" t="s">
        <v>317</v>
      </c>
      <c r="E78" s="245" t="s">
        <v>307</v>
      </c>
      <c r="F78" s="212" t="s">
        <v>294</v>
      </c>
      <c r="G78" s="246"/>
      <c r="H78" s="127">
        <f>H79</f>
        <v>223.167</v>
      </c>
      <c r="I78" s="127">
        <f t="shared" si="4"/>
        <v>225.471</v>
      </c>
      <c r="J78" s="127">
        <f t="shared" si="4"/>
        <v>234.36600000000001</v>
      </c>
    </row>
    <row r="79" spans="1:255" s="202" customFormat="1" x14ac:dyDescent="0.25">
      <c r="A79" s="247" t="s">
        <v>308</v>
      </c>
      <c r="B79" s="158" t="s">
        <v>234</v>
      </c>
      <c r="C79" s="248" t="s">
        <v>238</v>
      </c>
      <c r="D79" s="248" t="s">
        <v>317</v>
      </c>
      <c r="E79" s="249" t="s">
        <v>309</v>
      </c>
      <c r="F79" s="250" t="s">
        <v>294</v>
      </c>
      <c r="G79" s="251"/>
      <c r="H79" s="201">
        <f>H80</f>
        <v>223.167</v>
      </c>
      <c r="I79" s="201">
        <f t="shared" si="4"/>
        <v>225.471</v>
      </c>
      <c r="J79" s="201">
        <f t="shared" si="4"/>
        <v>234.36600000000001</v>
      </c>
    </row>
    <row r="80" spans="1:255" s="202" customFormat="1" ht="37.5" x14ac:dyDescent="0.25">
      <c r="A80" s="247" t="s">
        <v>318</v>
      </c>
      <c r="B80" s="158" t="s">
        <v>234</v>
      </c>
      <c r="C80" s="66" t="s">
        <v>238</v>
      </c>
      <c r="D80" s="66" t="s">
        <v>317</v>
      </c>
      <c r="E80" s="249" t="s">
        <v>309</v>
      </c>
      <c r="F80" s="250" t="s">
        <v>319</v>
      </c>
      <c r="G80" s="66"/>
      <c r="H80" s="201">
        <f>H81+H82</f>
        <v>223.167</v>
      </c>
      <c r="I80" s="201">
        <f t="shared" si="4"/>
        <v>225.471</v>
      </c>
      <c r="J80" s="201">
        <f t="shared" si="4"/>
        <v>234.36600000000001</v>
      </c>
    </row>
    <row r="81" spans="1:10" s="202" customFormat="1" ht="56.25" x14ac:dyDescent="0.25">
      <c r="A81" s="164" t="s">
        <v>246</v>
      </c>
      <c r="B81" s="123" t="s">
        <v>234</v>
      </c>
      <c r="C81" s="123" t="s">
        <v>238</v>
      </c>
      <c r="D81" s="123" t="s">
        <v>317</v>
      </c>
      <c r="E81" s="249" t="s">
        <v>309</v>
      </c>
      <c r="F81" s="250" t="s">
        <v>319</v>
      </c>
      <c r="G81" s="129" t="s">
        <v>247</v>
      </c>
      <c r="H81" s="208">
        <v>219.167</v>
      </c>
      <c r="I81" s="208">
        <v>225.471</v>
      </c>
      <c r="J81" s="208">
        <v>234.36600000000001</v>
      </c>
    </row>
    <row r="82" spans="1:10" s="202" customFormat="1" x14ac:dyDescent="0.25">
      <c r="A82" s="241" t="s">
        <v>254</v>
      </c>
      <c r="B82" s="123" t="s">
        <v>234</v>
      </c>
      <c r="C82" s="123" t="s">
        <v>238</v>
      </c>
      <c r="D82" s="123" t="s">
        <v>317</v>
      </c>
      <c r="E82" s="249" t="s">
        <v>320</v>
      </c>
      <c r="F82" s="250" t="s">
        <v>319</v>
      </c>
      <c r="G82" s="129" t="s">
        <v>255</v>
      </c>
      <c r="H82" s="208">
        <v>4</v>
      </c>
      <c r="I82" s="208">
        <v>0</v>
      </c>
      <c r="J82" s="208">
        <v>0</v>
      </c>
    </row>
    <row r="83" spans="1:10" s="269" customFormat="1" x14ac:dyDescent="0.25">
      <c r="A83" s="130" t="s">
        <v>321</v>
      </c>
      <c r="B83" s="266" t="s">
        <v>234</v>
      </c>
      <c r="C83" s="267" t="s">
        <v>317</v>
      </c>
      <c r="D83" s="267"/>
      <c r="E83" s="258"/>
      <c r="F83" s="259"/>
      <c r="G83" s="267"/>
      <c r="H83" s="268">
        <f>H84+H90+H96</f>
        <v>3</v>
      </c>
      <c r="I83" s="268">
        <f>I84+I90+I96</f>
        <v>3</v>
      </c>
      <c r="J83" s="268">
        <f>J84+J90+J96</f>
        <v>6</v>
      </c>
    </row>
    <row r="84" spans="1:10" s="277" customFormat="1" x14ac:dyDescent="0.3">
      <c r="A84" s="270" t="s">
        <v>322</v>
      </c>
      <c r="B84" s="271" t="s">
        <v>234</v>
      </c>
      <c r="C84" s="272" t="s">
        <v>317</v>
      </c>
      <c r="D84" s="272" t="s">
        <v>323</v>
      </c>
      <c r="E84" s="273"/>
      <c r="F84" s="274"/>
      <c r="G84" s="272"/>
      <c r="H84" s="275">
        <f>H85</f>
        <v>1</v>
      </c>
      <c r="I84" s="276">
        <f t="shared" ref="I84:J86" si="5">I85</f>
        <v>1</v>
      </c>
      <c r="J84" s="276">
        <f t="shared" si="5"/>
        <v>2</v>
      </c>
    </row>
    <row r="85" spans="1:10" s="279" customFormat="1" ht="56.25" x14ac:dyDescent="0.25">
      <c r="A85" s="175" t="s">
        <v>324</v>
      </c>
      <c r="B85" s="129" t="s">
        <v>234</v>
      </c>
      <c r="C85" s="278" t="s">
        <v>317</v>
      </c>
      <c r="D85" s="278" t="s">
        <v>323</v>
      </c>
      <c r="E85" s="245" t="s">
        <v>325</v>
      </c>
      <c r="F85" s="212" t="s">
        <v>241</v>
      </c>
      <c r="G85" s="124"/>
      <c r="H85" s="127">
        <f>H86</f>
        <v>1</v>
      </c>
      <c r="I85" s="208">
        <f t="shared" si="5"/>
        <v>1</v>
      </c>
      <c r="J85" s="208">
        <f t="shared" si="5"/>
        <v>2</v>
      </c>
    </row>
    <row r="86" spans="1:10" s="280" customFormat="1" ht="93.75" x14ac:dyDescent="0.25">
      <c r="A86" s="164" t="s">
        <v>326</v>
      </c>
      <c r="B86" s="158" t="s">
        <v>234</v>
      </c>
      <c r="C86" s="123" t="s">
        <v>317</v>
      </c>
      <c r="D86" s="123" t="s">
        <v>323</v>
      </c>
      <c r="E86" s="249" t="s">
        <v>327</v>
      </c>
      <c r="F86" s="250" t="s">
        <v>241</v>
      </c>
      <c r="G86" s="129"/>
      <c r="H86" s="208">
        <f>+H87</f>
        <v>1</v>
      </c>
      <c r="I86" s="208">
        <f t="shared" si="5"/>
        <v>1</v>
      </c>
      <c r="J86" s="208">
        <f t="shared" si="5"/>
        <v>2</v>
      </c>
    </row>
    <row r="87" spans="1:10" s="279" customFormat="1" ht="37.5" x14ac:dyDescent="0.25">
      <c r="A87" s="281" t="s">
        <v>328</v>
      </c>
      <c r="B87" s="158" t="s">
        <v>234</v>
      </c>
      <c r="C87" s="123" t="s">
        <v>317</v>
      </c>
      <c r="D87" s="123" t="s">
        <v>323</v>
      </c>
      <c r="E87" s="249" t="s">
        <v>329</v>
      </c>
      <c r="F87" s="250" t="s">
        <v>241</v>
      </c>
      <c r="G87" s="123"/>
      <c r="H87" s="208">
        <f>H88</f>
        <v>1</v>
      </c>
      <c r="I87" s="208">
        <f>I88</f>
        <v>1</v>
      </c>
      <c r="J87" s="208">
        <f>J88</f>
        <v>2</v>
      </c>
    </row>
    <row r="88" spans="1:10" s="279" customFormat="1" x14ac:dyDescent="0.3">
      <c r="A88" s="282" t="s">
        <v>330</v>
      </c>
      <c r="B88" s="158" t="s">
        <v>234</v>
      </c>
      <c r="C88" s="123" t="s">
        <v>317</v>
      </c>
      <c r="D88" s="123" t="s">
        <v>323</v>
      </c>
      <c r="E88" s="249" t="s">
        <v>329</v>
      </c>
      <c r="F88" s="250" t="s">
        <v>331</v>
      </c>
      <c r="G88" s="123"/>
      <c r="H88" s="201">
        <f>+H89</f>
        <v>1</v>
      </c>
      <c r="I88" s="201">
        <f>I89</f>
        <v>1</v>
      </c>
      <c r="J88" s="201">
        <f>J89</f>
        <v>2</v>
      </c>
    </row>
    <row r="89" spans="1:10" s="279" customFormat="1" x14ac:dyDescent="0.25">
      <c r="A89" s="174" t="s">
        <v>254</v>
      </c>
      <c r="B89" s="158" t="s">
        <v>234</v>
      </c>
      <c r="C89" s="123" t="s">
        <v>317</v>
      </c>
      <c r="D89" s="123" t="s">
        <v>323</v>
      </c>
      <c r="E89" s="249" t="s">
        <v>329</v>
      </c>
      <c r="F89" s="250" t="s">
        <v>331</v>
      </c>
      <c r="G89" s="129" t="s">
        <v>255</v>
      </c>
      <c r="H89" s="208">
        <v>1</v>
      </c>
      <c r="I89" s="208">
        <v>1</v>
      </c>
      <c r="J89" s="208">
        <v>2</v>
      </c>
    </row>
    <row r="90" spans="1:10" s="277" customFormat="1" ht="37.5" x14ac:dyDescent="0.3">
      <c r="A90" s="270" t="s">
        <v>332</v>
      </c>
      <c r="B90" s="140" t="s">
        <v>234</v>
      </c>
      <c r="C90" s="272" t="s">
        <v>317</v>
      </c>
      <c r="D90" s="272" t="s">
        <v>333</v>
      </c>
      <c r="E90" s="283"/>
      <c r="F90" s="284"/>
      <c r="G90" s="140"/>
      <c r="H90" s="276">
        <f>H91</f>
        <v>1</v>
      </c>
      <c r="I90" s="166">
        <f>I91</f>
        <v>1</v>
      </c>
      <c r="J90" s="166">
        <f>J91</f>
        <v>2</v>
      </c>
    </row>
    <row r="91" spans="1:10" s="202" customFormat="1" ht="56.25" x14ac:dyDescent="0.25">
      <c r="A91" s="175" t="s">
        <v>324</v>
      </c>
      <c r="B91" s="149" t="s">
        <v>234</v>
      </c>
      <c r="C91" s="285" t="s">
        <v>317</v>
      </c>
      <c r="D91" s="285" t="s">
        <v>333</v>
      </c>
      <c r="E91" s="245" t="s">
        <v>325</v>
      </c>
      <c r="F91" s="212" t="s">
        <v>294</v>
      </c>
      <c r="G91" s="129"/>
      <c r="H91" s="127">
        <f>+H92</f>
        <v>1</v>
      </c>
      <c r="I91" s="127">
        <f t="shared" ref="I91:J94" si="6">I92</f>
        <v>1</v>
      </c>
      <c r="J91" s="127">
        <f t="shared" si="6"/>
        <v>2</v>
      </c>
    </row>
    <row r="92" spans="1:10" s="202" customFormat="1" ht="93.75" x14ac:dyDescent="0.25">
      <c r="A92" s="286" t="s">
        <v>334</v>
      </c>
      <c r="B92" s="123" t="s">
        <v>234</v>
      </c>
      <c r="C92" s="287" t="s">
        <v>317</v>
      </c>
      <c r="D92" s="287" t="s">
        <v>333</v>
      </c>
      <c r="E92" s="249" t="s">
        <v>335</v>
      </c>
      <c r="F92" s="250" t="s">
        <v>294</v>
      </c>
      <c r="G92" s="123"/>
      <c r="H92" s="208">
        <v>1</v>
      </c>
      <c r="I92" s="201">
        <f t="shared" si="6"/>
        <v>1</v>
      </c>
      <c r="J92" s="201">
        <f t="shared" si="6"/>
        <v>2</v>
      </c>
    </row>
    <row r="93" spans="1:10" s="213" customFormat="1" ht="56.25" x14ac:dyDescent="0.25">
      <c r="A93" s="281" t="s">
        <v>336</v>
      </c>
      <c r="B93" s="158" t="s">
        <v>234</v>
      </c>
      <c r="C93" s="123" t="s">
        <v>317</v>
      </c>
      <c r="D93" s="123" t="s">
        <v>333</v>
      </c>
      <c r="E93" s="249" t="s">
        <v>337</v>
      </c>
      <c r="F93" s="250" t="s">
        <v>294</v>
      </c>
      <c r="G93" s="288"/>
      <c r="H93" s="201">
        <f>+H94</f>
        <v>1</v>
      </c>
      <c r="I93" s="201">
        <f t="shared" si="6"/>
        <v>1</v>
      </c>
      <c r="J93" s="201">
        <f t="shared" si="6"/>
        <v>2</v>
      </c>
    </row>
    <row r="94" spans="1:10" s="213" customFormat="1" ht="56.25" x14ac:dyDescent="0.3">
      <c r="A94" s="289" t="s">
        <v>338</v>
      </c>
      <c r="B94" s="158" t="s">
        <v>234</v>
      </c>
      <c r="C94" s="290" t="s">
        <v>317</v>
      </c>
      <c r="D94" s="290" t="s">
        <v>333</v>
      </c>
      <c r="E94" s="249" t="s">
        <v>337</v>
      </c>
      <c r="F94" s="250" t="s">
        <v>339</v>
      </c>
      <c r="G94" s="291"/>
      <c r="H94" s="201">
        <f>+H95</f>
        <v>1</v>
      </c>
      <c r="I94" s="201">
        <f t="shared" si="6"/>
        <v>1</v>
      </c>
      <c r="J94" s="201">
        <f t="shared" si="6"/>
        <v>2</v>
      </c>
    </row>
    <row r="95" spans="1:10" s="202" customFormat="1" x14ac:dyDescent="0.3">
      <c r="A95" s="292" t="s">
        <v>313</v>
      </c>
      <c r="B95" s="123" t="s">
        <v>234</v>
      </c>
      <c r="C95" s="290" t="s">
        <v>317</v>
      </c>
      <c r="D95" s="290" t="s">
        <v>333</v>
      </c>
      <c r="E95" s="249" t="s">
        <v>337</v>
      </c>
      <c r="F95" s="250" t="s">
        <v>339</v>
      </c>
      <c r="G95" s="129" t="s">
        <v>255</v>
      </c>
      <c r="H95" s="208">
        <v>1</v>
      </c>
      <c r="I95" s="208">
        <v>1</v>
      </c>
      <c r="J95" s="208">
        <v>2</v>
      </c>
    </row>
    <row r="96" spans="1:10" s="196" customFormat="1" ht="37.5" x14ac:dyDescent="0.25">
      <c r="A96" s="293" t="s">
        <v>340</v>
      </c>
      <c r="B96" s="140" t="s">
        <v>234</v>
      </c>
      <c r="C96" s="263" t="s">
        <v>317</v>
      </c>
      <c r="D96" s="263">
        <v>14</v>
      </c>
      <c r="E96" s="283"/>
      <c r="F96" s="284"/>
      <c r="G96" s="294"/>
      <c r="H96" s="276">
        <f>H97</f>
        <v>1</v>
      </c>
      <c r="I96" s="166">
        <f>I97</f>
        <v>1</v>
      </c>
      <c r="J96" s="166">
        <f>J97</f>
        <v>2</v>
      </c>
    </row>
    <row r="97" spans="1:14" s="202" customFormat="1" ht="56.25" x14ac:dyDescent="0.25">
      <c r="A97" s="295" t="s">
        <v>341</v>
      </c>
      <c r="B97" s="129" t="s">
        <v>234</v>
      </c>
      <c r="C97" s="291" t="s">
        <v>317</v>
      </c>
      <c r="D97" s="291">
        <v>14</v>
      </c>
      <c r="E97" s="245" t="s">
        <v>342</v>
      </c>
      <c r="F97" s="212" t="s">
        <v>241</v>
      </c>
      <c r="G97" s="178"/>
      <c r="H97" s="127">
        <f>+H98</f>
        <v>1</v>
      </c>
      <c r="I97" s="127">
        <f t="shared" ref="I97:J100" si="7">I98</f>
        <v>1</v>
      </c>
      <c r="J97" s="127">
        <f t="shared" si="7"/>
        <v>2</v>
      </c>
    </row>
    <row r="98" spans="1:14" s="202" customFormat="1" ht="75" x14ac:dyDescent="0.25">
      <c r="A98" s="296" t="s">
        <v>343</v>
      </c>
      <c r="B98" s="123" t="s">
        <v>234</v>
      </c>
      <c r="C98" s="288" t="s">
        <v>317</v>
      </c>
      <c r="D98" s="288">
        <v>14</v>
      </c>
      <c r="E98" s="249" t="s">
        <v>344</v>
      </c>
      <c r="F98" s="250" t="s">
        <v>241</v>
      </c>
      <c r="G98" s="200"/>
      <c r="H98" s="201">
        <f>+H99</f>
        <v>1</v>
      </c>
      <c r="I98" s="201">
        <f t="shared" si="7"/>
        <v>1</v>
      </c>
      <c r="J98" s="201">
        <f t="shared" si="7"/>
        <v>2</v>
      </c>
    </row>
    <row r="99" spans="1:14" s="202" customFormat="1" ht="37.5" x14ac:dyDescent="0.25">
      <c r="A99" s="295" t="s">
        <v>345</v>
      </c>
      <c r="B99" s="123" t="s">
        <v>234</v>
      </c>
      <c r="C99" s="288" t="s">
        <v>317</v>
      </c>
      <c r="D99" s="288">
        <v>14</v>
      </c>
      <c r="E99" s="249" t="s">
        <v>346</v>
      </c>
      <c r="F99" s="250" t="s">
        <v>241</v>
      </c>
      <c r="G99" s="200"/>
      <c r="H99" s="201">
        <f>+H100</f>
        <v>1</v>
      </c>
      <c r="I99" s="201">
        <f t="shared" si="7"/>
        <v>1</v>
      </c>
      <c r="J99" s="201">
        <f t="shared" si="7"/>
        <v>2</v>
      </c>
    </row>
    <row r="100" spans="1:14" s="202" customFormat="1" ht="37.5" x14ac:dyDescent="0.25">
      <c r="A100" s="247" t="s">
        <v>347</v>
      </c>
      <c r="B100" s="123" t="s">
        <v>234</v>
      </c>
      <c r="C100" s="288" t="s">
        <v>317</v>
      </c>
      <c r="D100" s="288">
        <v>14</v>
      </c>
      <c r="E100" s="249" t="s">
        <v>346</v>
      </c>
      <c r="F100" s="250" t="s">
        <v>348</v>
      </c>
      <c r="G100" s="178"/>
      <c r="H100" s="201">
        <f>+H101</f>
        <v>1</v>
      </c>
      <c r="I100" s="201">
        <f t="shared" si="7"/>
        <v>1</v>
      </c>
      <c r="J100" s="201">
        <f t="shared" si="7"/>
        <v>2</v>
      </c>
    </row>
    <row r="101" spans="1:14" s="202" customFormat="1" x14ac:dyDescent="0.3">
      <c r="A101" s="292" t="s">
        <v>313</v>
      </c>
      <c r="B101" s="123" t="s">
        <v>234</v>
      </c>
      <c r="C101" s="288" t="s">
        <v>317</v>
      </c>
      <c r="D101" s="288">
        <v>14</v>
      </c>
      <c r="E101" s="249" t="s">
        <v>346</v>
      </c>
      <c r="F101" s="250" t="s">
        <v>348</v>
      </c>
      <c r="G101" s="129" t="s">
        <v>255</v>
      </c>
      <c r="H101" s="208">
        <v>1</v>
      </c>
      <c r="I101" s="208">
        <v>1</v>
      </c>
      <c r="J101" s="208">
        <v>2</v>
      </c>
    </row>
    <row r="102" spans="1:14" s="261" customFormat="1" x14ac:dyDescent="0.25">
      <c r="A102" s="297" t="s">
        <v>349</v>
      </c>
      <c r="B102" s="266" t="s">
        <v>234</v>
      </c>
      <c r="C102" s="132" t="s">
        <v>249</v>
      </c>
      <c r="D102" s="298"/>
      <c r="E102" s="298"/>
      <c r="F102" s="299"/>
      <c r="G102" s="136"/>
      <c r="H102" s="137">
        <f>H103+H113</f>
        <v>1234.8701100000001</v>
      </c>
      <c r="I102" s="137">
        <f>+I103+I113</f>
        <v>944.15</v>
      </c>
      <c r="J102" s="137">
        <f>+J103+J113</f>
        <v>959.81</v>
      </c>
    </row>
    <row r="103" spans="1:14" s="211" customFormat="1" x14ac:dyDescent="0.25">
      <c r="A103" s="300" t="s">
        <v>350</v>
      </c>
      <c r="B103" s="301" t="s">
        <v>234</v>
      </c>
      <c r="C103" s="141" t="s">
        <v>249</v>
      </c>
      <c r="D103" s="140" t="s">
        <v>323</v>
      </c>
      <c r="E103" s="768"/>
      <c r="F103" s="769"/>
      <c r="G103" s="145"/>
      <c r="H103" s="166">
        <f>H104+H109+H111</f>
        <v>1160.47011</v>
      </c>
      <c r="I103" s="166">
        <f>I104</f>
        <v>943.15</v>
      </c>
      <c r="J103" s="166">
        <f>J104</f>
        <v>958.81</v>
      </c>
    </row>
    <row r="104" spans="1:14" s="202" customFormat="1" ht="75" x14ac:dyDescent="0.25">
      <c r="A104" s="295" t="s">
        <v>351</v>
      </c>
      <c r="B104" s="129" t="s">
        <v>234</v>
      </c>
      <c r="C104" s="124" t="s">
        <v>249</v>
      </c>
      <c r="D104" s="129" t="s">
        <v>323</v>
      </c>
      <c r="E104" s="770" t="s">
        <v>352</v>
      </c>
      <c r="F104" s="771"/>
      <c r="G104" s="126"/>
      <c r="H104" s="127">
        <f>H105</f>
        <v>1160.47011</v>
      </c>
      <c r="I104" s="127">
        <f t="shared" ref="I104:J107" si="8">I105</f>
        <v>943.15</v>
      </c>
      <c r="J104" s="127">
        <f t="shared" si="8"/>
        <v>958.81</v>
      </c>
      <c r="K104" s="760"/>
      <c r="L104" s="761"/>
      <c r="M104" s="761"/>
      <c r="N104" s="761"/>
    </row>
    <row r="105" spans="1:14" s="202" customFormat="1" ht="56.25" x14ac:dyDescent="0.25">
      <c r="A105" s="296" t="s">
        <v>353</v>
      </c>
      <c r="B105" s="123" t="s">
        <v>234</v>
      </c>
      <c r="C105" s="248" t="s">
        <v>249</v>
      </c>
      <c r="D105" s="123" t="s">
        <v>323</v>
      </c>
      <c r="E105" s="762" t="s">
        <v>354</v>
      </c>
      <c r="F105" s="763"/>
      <c r="G105" s="126"/>
      <c r="H105" s="201">
        <f>H106</f>
        <v>1160.47011</v>
      </c>
      <c r="I105" s="201">
        <f t="shared" si="8"/>
        <v>943.15</v>
      </c>
      <c r="J105" s="201">
        <f t="shared" si="8"/>
        <v>958.81</v>
      </c>
    </row>
    <row r="106" spans="1:14" s="202" customFormat="1" ht="37.5" x14ac:dyDescent="0.25">
      <c r="A106" s="302" t="s">
        <v>355</v>
      </c>
      <c r="B106" s="123" t="s">
        <v>234</v>
      </c>
      <c r="C106" s="248" t="s">
        <v>249</v>
      </c>
      <c r="D106" s="123" t="s">
        <v>323</v>
      </c>
      <c r="E106" s="762" t="s">
        <v>356</v>
      </c>
      <c r="F106" s="763"/>
      <c r="G106" s="126"/>
      <c r="H106" s="201">
        <f>H107</f>
        <v>1160.47011</v>
      </c>
      <c r="I106" s="201">
        <f t="shared" si="8"/>
        <v>943.15</v>
      </c>
      <c r="J106" s="201">
        <f t="shared" si="8"/>
        <v>958.81</v>
      </c>
    </row>
    <row r="107" spans="1:14" s="202" customFormat="1" ht="37.5" x14ac:dyDescent="0.25">
      <c r="A107" s="303" t="s">
        <v>357</v>
      </c>
      <c r="B107" s="123" t="s">
        <v>234</v>
      </c>
      <c r="C107" s="248" t="s">
        <v>249</v>
      </c>
      <c r="D107" s="123" t="s">
        <v>323</v>
      </c>
      <c r="E107" s="762" t="s">
        <v>358</v>
      </c>
      <c r="F107" s="763"/>
      <c r="G107" s="126"/>
      <c r="H107" s="201">
        <f>H108</f>
        <v>1160.47011</v>
      </c>
      <c r="I107" s="201">
        <f t="shared" si="8"/>
        <v>943.15</v>
      </c>
      <c r="J107" s="201">
        <f t="shared" si="8"/>
        <v>958.81</v>
      </c>
    </row>
    <row r="108" spans="1:14" s="202" customFormat="1" x14ac:dyDescent="0.25">
      <c r="A108" s="174" t="s">
        <v>313</v>
      </c>
      <c r="B108" s="123" t="s">
        <v>234</v>
      </c>
      <c r="C108" s="248" t="s">
        <v>249</v>
      </c>
      <c r="D108" s="123" t="s">
        <v>323</v>
      </c>
      <c r="E108" s="762" t="s">
        <v>358</v>
      </c>
      <c r="F108" s="763"/>
      <c r="G108" s="126" t="s">
        <v>255</v>
      </c>
      <c r="H108" s="201">
        <f>74.07011+921.4+165</f>
        <v>1160.47011</v>
      </c>
      <c r="I108" s="201">
        <v>943.15</v>
      </c>
      <c r="J108" s="201">
        <v>958.81</v>
      </c>
    </row>
    <row r="109" spans="1:14" s="202" customFormat="1" ht="37.5" hidden="1" x14ac:dyDescent="0.3">
      <c r="A109" s="304" t="s">
        <v>359</v>
      </c>
      <c r="B109" s="123" t="s">
        <v>234</v>
      </c>
      <c r="C109" s="248" t="s">
        <v>249</v>
      </c>
      <c r="D109" s="123" t="s">
        <v>323</v>
      </c>
      <c r="E109" s="762" t="s">
        <v>360</v>
      </c>
      <c r="F109" s="763"/>
      <c r="G109" s="126"/>
      <c r="H109" s="201">
        <f>SUM(H110:H110)</f>
        <v>0</v>
      </c>
      <c r="I109" s="201">
        <v>0</v>
      </c>
      <c r="J109" s="201">
        <v>0</v>
      </c>
    </row>
    <row r="110" spans="1:14" s="202" customFormat="1" hidden="1" x14ac:dyDescent="0.3">
      <c r="A110" s="223" t="s">
        <v>361</v>
      </c>
      <c r="B110" s="123" t="s">
        <v>234</v>
      </c>
      <c r="C110" s="248" t="s">
        <v>249</v>
      </c>
      <c r="D110" s="123" t="s">
        <v>323</v>
      </c>
      <c r="E110" s="762" t="s">
        <v>360</v>
      </c>
      <c r="F110" s="763"/>
      <c r="G110" s="126" t="s">
        <v>362</v>
      </c>
      <c r="H110" s="201">
        <v>0</v>
      </c>
      <c r="I110" s="201">
        <v>0</v>
      </c>
      <c r="J110" s="201">
        <v>0</v>
      </c>
    </row>
    <row r="111" spans="1:14" s="202" customFormat="1" ht="37.5" hidden="1" x14ac:dyDescent="0.25">
      <c r="A111" s="174" t="s">
        <v>363</v>
      </c>
      <c r="B111" s="123" t="s">
        <v>234</v>
      </c>
      <c r="C111" s="248" t="s">
        <v>249</v>
      </c>
      <c r="D111" s="123" t="s">
        <v>323</v>
      </c>
      <c r="E111" s="762" t="s">
        <v>364</v>
      </c>
      <c r="F111" s="763"/>
      <c r="G111" s="126"/>
      <c r="H111" s="201">
        <f>SUM(H112:H112)</f>
        <v>0</v>
      </c>
      <c r="I111" s="201">
        <v>0</v>
      </c>
      <c r="J111" s="201">
        <v>0</v>
      </c>
    </row>
    <row r="112" spans="1:14" s="202" customFormat="1" hidden="1" x14ac:dyDescent="0.3">
      <c r="A112" s="223" t="s">
        <v>361</v>
      </c>
      <c r="B112" s="123" t="s">
        <v>234</v>
      </c>
      <c r="C112" s="248" t="s">
        <v>249</v>
      </c>
      <c r="D112" s="123" t="s">
        <v>323</v>
      </c>
      <c r="E112" s="762" t="s">
        <v>364</v>
      </c>
      <c r="F112" s="763"/>
      <c r="G112" s="126" t="s">
        <v>362</v>
      </c>
      <c r="H112" s="201">
        <v>0</v>
      </c>
      <c r="I112" s="201">
        <v>0</v>
      </c>
      <c r="J112" s="201">
        <v>0</v>
      </c>
    </row>
    <row r="113" spans="1:11" s="211" customFormat="1" x14ac:dyDescent="0.25">
      <c r="A113" s="194" t="s">
        <v>365</v>
      </c>
      <c r="B113" s="301" t="s">
        <v>234</v>
      </c>
      <c r="C113" s="141" t="s">
        <v>249</v>
      </c>
      <c r="D113" s="140" t="s">
        <v>366</v>
      </c>
      <c r="E113" s="305"/>
      <c r="F113" s="306"/>
      <c r="G113" s="145"/>
      <c r="H113" s="166">
        <f>H117+H114+H128</f>
        <v>74.400000000000006</v>
      </c>
      <c r="I113" s="166">
        <f>I117+I114+I128</f>
        <v>1</v>
      </c>
      <c r="J113" s="166">
        <f>J117+J114+J128</f>
        <v>1</v>
      </c>
    </row>
    <row r="114" spans="1:11" s="202" customFormat="1" ht="37.5" x14ac:dyDescent="0.25">
      <c r="A114" s="302" t="s">
        <v>367</v>
      </c>
      <c r="B114" s="307" t="s">
        <v>234</v>
      </c>
      <c r="C114" s="124" t="s">
        <v>249</v>
      </c>
      <c r="D114" s="125" t="s">
        <v>366</v>
      </c>
      <c r="E114" s="125" t="s">
        <v>368</v>
      </c>
      <c r="F114" s="126" t="s">
        <v>294</v>
      </c>
      <c r="G114" s="126"/>
      <c r="H114" s="127">
        <f>H115</f>
        <v>0</v>
      </c>
      <c r="I114" s="127">
        <v>0</v>
      </c>
      <c r="J114" s="127">
        <v>0</v>
      </c>
      <c r="K114" s="308"/>
    </row>
    <row r="115" spans="1:11" s="202" customFormat="1" ht="37.5" x14ac:dyDescent="0.3">
      <c r="A115" s="217" t="s">
        <v>369</v>
      </c>
      <c r="B115" s="307" t="s">
        <v>234</v>
      </c>
      <c r="C115" s="124" t="s">
        <v>249</v>
      </c>
      <c r="D115" s="125" t="s">
        <v>366</v>
      </c>
      <c r="E115" s="309" t="s">
        <v>368</v>
      </c>
      <c r="F115" s="310" t="s">
        <v>370</v>
      </c>
      <c r="G115" s="126"/>
      <c r="H115" s="201">
        <v>0</v>
      </c>
      <c r="I115" s="201">
        <v>0</v>
      </c>
      <c r="J115" s="201">
        <v>0</v>
      </c>
      <c r="K115" s="308"/>
    </row>
    <row r="116" spans="1:11" s="202" customFormat="1" x14ac:dyDescent="0.25">
      <c r="A116" s="174" t="s">
        <v>313</v>
      </c>
      <c r="B116" s="307" t="s">
        <v>234</v>
      </c>
      <c r="C116" s="124" t="s">
        <v>249</v>
      </c>
      <c r="D116" s="125" t="s">
        <v>366</v>
      </c>
      <c r="E116" s="309" t="s">
        <v>368</v>
      </c>
      <c r="F116" s="310" t="s">
        <v>370</v>
      </c>
      <c r="G116" s="126" t="s">
        <v>255</v>
      </c>
      <c r="H116" s="201">
        <v>0</v>
      </c>
      <c r="I116" s="201">
        <v>0</v>
      </c>
      <c r="J116" s="201">
        <v>0</v>
      </c>
      <c r="K116" s="308"/>
    </row>
    <row r="117" spans="1:11" s="128" customFormat="1" ht="37.5" x14ac:dyDescent="0.25">
      <c r="A117" s="311" t="s">
        <v>308</v>
      </c>
      <c r="B117" s="123" t="s">
        <v>234</v>
      </c>
      <c r="C117" s="176" t="s">
        <v>249</v>
      </c>
      <c r="D117" s="129" t="s">
        <v>366</v>
      </c>
      <c r="E117" s="312" t="s">
        <v>309</v>
      </c>
      <c r="F117" s="126" t="s">
        <v>294</v>
      </c>
      <c r="G117" s="218"/>
      <c r="H117" s="127">
        <f>H119+H121+H123+H127+H125</f>
        <v>73.400000000000006</v>
      </c>
      <c r="I117" s="201">
        <v>0</v>
      </c>
      <c r="J117" s="201">
        <v>0</v>
      </c>
    </row>
    <row r="118" spans="1:11" s="128" customFormat="1" ht="37.5" x14ac:dyDescent="0.3">
      <c r="A118" s="223" t="s">
        <v>371</v>
      </c>
      <c r="B118" s="123" t="s">
        <v>234</v>
      </c>
      <c r="C118" s="165" t="s">
        <v>249</v>
      </c>
      <c r="D118" s="123" t="s">
        <v>366</v>
      </c>
      <c r="E118" s="313" t="s">
        <v>309</v>
      </c>
      <c r="F118" s="310" t="s">
        <v>372</v>
      </c>
      <c r="G118" s="218"/>
      <c r="H118" s="201">
        <v>0</v>
      </c>
      <c r="I118" s="201">
        <v>0</v>
      </c>
      <c r="J118" s="201">
        <v>0</v>
      </c>
    </row>
    <row r="119" spans="1:11" s="128" customFormat="1" x14ac:dyDescent="0.25">
      <c r="A119" s="174" t="s">
        <v>313</v>
      </c>
      <c r="B119" s="123" t="s">
        <v>234</v>
      </c>
      <c r="C119" s="165" t="s">
        <v>249</v>
      </c>
      <c r="D119" s="123" t="s">
        <v>366</v>
      </c>
      <c r="E119" s="313" t="s">
        <v>309</v>
      </c>
      <c r="F119" s="310" t="s">
        <v>372</v>
      </c>
      <c r="G119" s="126" t="s">
        <v>255</v>
      </c>
      <c r="H119" s="201">
        <v>0</v>
      </c>
      <c r="I119" s="201">
        <v>0</v>
      </c>
      <c r="J119" s="201">
        <v>0</v>
      </c>
    </row>
    <row r="120" spans="1:11" s="128" customFormat="1" ht="37.5" x14ac:dyDescent="0.25">
      <c r="A120" s="314" t="s">
        <v>373</v>
      </c>
      <c r="B120" s="123" t="s">
        <v>234</v>
      </c>
      <c r="C120" s="165" t="s">
        <v>249</v>
      </c>
      <c r="D120" s="123" t="s">
        <v>366</v>
      </c>
      <c r="E120" s="313" t="s">
        <v>309</v>
      </c>
      <c r="F120" s="310" t="s">
        <v>374</v>
      </c>
      <c r="G120" s="126"/>
      <c r="H120" s="201">
        <v>0</v>
      </c>
      <c r="I120" s="201">
        <v>0</v>
      </c>
      <c r="J120" s="201">
        <v>0</v>
      </c>
    </row>
    <row r="121" spans="1:11" s="128" customFormat="1" x14ac:dyDescent="0.25">
      <c r="A121" s="174" t="s">
        <v>313</v>
      </c>
      <c r="B121" s="123" t="s">
        <v>234</v>
      </c>
      <c r="C121" s="165" t="s">
        <v>249</v>
      </c>
      <c r="D121" s="123" t="s">
        <v>366</v>
      </c>
      <c r="E121" s="313" t="s">
        <v>309</v>
      </c>
      <c r="F121" s="310" t="s">
        <v>374</v>
      </c>
      <c r="G121" s="126" t="s">
        <v>255</v>
      </c>
      <c r="H121" s="201">
        <v>0</v>
      </c>
      <c r="I121" s="201">
        <v>0</v>
      </c>
      <c r="J121" s="201">
        <v>0</v>
      </c>
    </row>
    <row r="122" spans="1:11" s="128" customFormat="1" ht="37.5" x14ac:dyDescent="0.3">
      <c r="A122" s="217" t="s">
        <v>375</v>
      </c>
      <c r="B122" s="123" t="s">
        <v>234</v>
      </c>
      <c r="C122" s="165" t="s">
        <v>249</v>
      </c>
      <c r="D122" s="123" t="s">
        <v>366</v>
      </c>
      <c r="E122" s="313" t="s">
        <v>309</v>
      </c>
      <c r="F122" s="315" t="s">
        <v>376</v>
      </c>
      <c r="G122" s="218"/>
      <c r="H122" s="201">
        <f>H123</f>
        <v>33.75</v>
      </c>
      <c r="I122" s="201">
        <v>0</v>
      </c>
      <c r="J122" s="201">
        <v>0</v>
      </c>
    </row>
    <row r="123" spans="1:11" s="128" customFormat="1" x14ac:dyDescent="0.3">
      <c r="A123" s="292" t="s">
        <v>313</v>
      </c>
      <c r="B123" s="123" t="s">
        <v>234</v>
      </c>
      <c r="C123" s="165" t="s">
        <v>249</v>
      </c>
      <c r="D123" s="123" t="s">
        <v>366</v>
      </c>
      <c r="E123" s="313" t="s">
        <v>309</v>
      </c>
      <c r="F123" s="315" t="s">
        <v>376</v>
      </c>
      <c r="G123" s="218" t="s">
        <v>255</v>
      </c>
      <c r="H123" s="201">
        <v>33.75</v>
      </c>
      <c r="I123" s="201">
        <v>0</v>
      </c>
      <c r="J123" s="201">
        <v>0</v>
      </c>
    </row>
    <row r="124" spans="1:11" s="128" customFormat="1" x14ac:dyDescent="0.25">
      <c r="A124" s="316" t="s">
        <v>377</v>
      </c>
      <c r="B124" s="123" t="s">
        <v>234</v>
      </c>
      <c r="C124" s="165" t="s">
        <v>249</v>
      </c>
      <c r="D124" s="123" t="s">
        <v>366</v>
      </c>
      <c r="E124" s="313" t="s">
        <v>309</v>
      </c>
      <c r="F124" s="315" t="s">
        <v>378</v>
      </c>
      <c r="G124" s="218"/>
      <c r="H124" s="201">
        <f>H125</f>
        <v>6.25</v>
      </c>
      <c r="I124" s="201">
        <v>0</v>
      </c>
      <c r="J124" s="201">
        <v>0</v>
      </c>
    </row>
    <row r="125" spans="1:11" s="128" customFormat="1" x14ac:dyDescent="0.25">
      <c r="A125" s="314" t="s">
        <v>313</v>
      </c>
      <c r="B125" s="123" t="s">
        <v>234</v>
      </c>
      <c r="C125" s="165" t="s">
        <v>249</v>
      </c>
      <c r="D125" s="123" t="s">
        <v>366</v>
      </c>
      <c r="E125" s="313" t="s">
        <v>309</v>
      </c>
      <c r="F125" s="315" t="s">
        <v>378</v>
      </c>
      <c r="G125" s="218" t="s">
        <v>255</v>
      </c>
      <c r="H125" s="201">
        <v>6.25</v>
      </c>
      <c r="I125" s="201">
        <v>0</v>
      </c>
      <c r="J125" s="201">
        <v>0</v>
      </c>
    </row>
    <row r="126" spans="1:11" s="128" customFormat="1" x14ac:dyDescent="0.3">
      <c r="A126" s="217" t="s">
        <v>379</v>
      </c>
      <c r="B126" s="123" t="s">
        <v>234</v>
      </c>
      <c r="C126" s="165" t="s">
        <v>249</v>
      </c>
      <c r="D126" s="123" t="s">
        <v>366</v>
      </c>
      <c r="E126" s="313" t="s">
        <v>309</v>
      </c>
      <c r="F126" s="315" t="s">
        <v>380</v>
      </c>
      <c r="G126" s="218"/>
      <c r="H126" s="201">
        <f>H127</f>
        <v>33.4</v>
      </c>
      <c r="I126" s="201">
        <v>0</v>
      </c>
      <c r="J126" s="201">
        <v>0</v>
      </c>
    </row>
    <row r="127" spans="1:11" s="128" customFormat="1" x14ac:dyDescent="0.25">
      <c r="A127" s="314" t="s">
        <v>313</v>
      </c>
      <c r="B127" s="123" t="s">
        <v>234</v>
      </c>
      <c r="C127" s="165" t="s">
        <v>249</v>
      </c>
      <c r="D127" s="123" t="s">
        <v>366</v>
      </c>
      <c r="E127" s="313" t="s">
        <v>309</v>
      </c>
      <c r="F127" s="315" t="s">
        <v>380</v>
      </c>
      <c r="G127" s="218" t="s">
        <v>255</v>
      </c>
      <c r="H127" s="201">
        <v>33.4</v>
      </c>
      <c r="I127" s="201">
        <v>0</v>
      </c>
      <c r="J127" s="201">
        <v>0</v>
      </c>
    </row>
    <row r="128" spans="1:11" s="202" customFormat="1" ht="37.5" x14ac:dyDescent="0.25">
      <c r="A128" s="317" t="s">
        <v>381</v>
      </c>
      <c r="B128" s="129" t="s">
        <v>234</v>
      </c>
      <c r="C128" s="129" t="s">
        <v>249</v>
      </c>
      <c r="D128" s="176" t="s">
        <v>366</v>
      </c>
      <c r="E128" s="776" t="s">
        <v>382</v>
      </c>
      <c r="F128" s="777"/>
      <c r="G128" s="129"/>
      <c r="H128" s="179">
        <v>1</v>
      </c>
      <c r="I128" s="179">
        <f>I130</f>
        <v>1</v>
      </c>
      <c r="J128" s="179">
        <f>J130</f>
        <v>1</v>
      </c>
    </row>
    <row r="129" spans="1:10" s="202" customFormat="1" ht="56.25" x14ac:dyDescent="0.3">
      <c r="A129" s="318" t="s">
        <v>383</v>
      </c>
      <c r="B129" s="129" t="s">
        <v>234</v>
      </c>
      <c r="C129" s="123" t="s">
        <v>249</v>
      </c>
      <c r="D129" s="165" t="s">
        <v>366</v>
      </c>
      <c r="E129" s="197" t="s">
        <v>384</v>
      </c>
      <c r="F129" s="192" t="s">
        <v>294</v>
      </c>
      <c r="G129" s="129"/>
      <c r="H129" s="208">
        <v>1</v>
      </c>
      <c r="I129" s="208">
        <f>I130</f>
        <v>1</v>
      </c>
      <c r="J129" s="208">
        <f>J130</f>
        <v>1</v>
      </c>
    </row>
    <row r="130" spans="1:10" s="202" customFormat="1" ht="37.5" x14ac:dyDescent="0.3">
      <c r="A130" s="319" t="s">
        <v>385</v>
      </c>
      <c r="B130" s="129" t="s">
        <v>234</v>
      </c>
      <c r="C130" s="123" t="s">
        <v>249</v>
      </c>
      <c r="D130" s="165" t="s">
        <v>366</v>
      </c>
      <c r="E130" s="772" t="s">
        <v>386</v>
      </c>
      <c r="F130" s="773"/>
      <c r="G130" s="123"/>
      <c r="H130" s="208">
        <v>1</v>
      </c>
      <c r="I130" s="208">
        <f>I131</f>
        <v>1</v>
      </c>
      <c r="J130" s="208">
        <f>J131</f>
        <v>1</v>
      </c>
    </row>
    <row r="131" spans="1:10" s="202" customFormat="1" x14ac:dyDescent="0.25">
      <c r="A131" s="314" t="s">
        <v>313</v>
      </c>
      <c r="B131" s="129" t="s">
        <v>234</v>
      </c>
      <c r="C131" s="123" t="s">
        <v>249</v>
      </c>
      <c r="D131" s="165" t="s">
        <v>366</v>
      </c>
      <c r="E131" s="772" t="s">
        <v>386</v>
      </c>
      <c r="F131" s="773"/>
      <c r="G131" s="123" t="s">
        <v>255</v>
      </c>
      <c r="H131" s="208">
        <v>1</v>
      </c>
      <c r="I131" s="208">
        <v>1</v>
      </c>
      <c r="J131" s="208">
        <v>1</v>
      </c>
    </row>
    <row r="132" spans="1:10" s="322" customFormat="1" x14ac:dyDescent="0.25">
      <c r="A132" s="254" t="s">
        <v>387</v>
      </c>
      <c r="B132" s="266" t="s">
        <v>234</v>
      </c>
      <c r="C132" s="256" t="s">
        <v>388</v>
      </c>
      <c r="D132" s="320"/>
      <c r="E132" s="774"/>
      <c r="F132" s="775"/>
      <c r="G132" s="256"/>
      <c r="H132" s="321">
        <f>H133+H139+H149</f>
        <v>3581.942</v>
      </c>
      <c r="I132" s="321">
        <f>I133+I139+I149</f>
        <v>3429.598</v>
      </c>
      <c r="J132" s="321">
        <f>J133+J139+J149</f>
        <v>1746.346</v>
      </c>
    </row>
    <row r="133" spans="1:10" s="196" customFormat="1" x14ac:dyDescent="0.25">
      <c r="A133" s="262" t="s">
        <v>389</v>
      </c>
      <c r="B133" s="271" t="s">
        <v>234</v>
      </c>
      <c r="C133" s="263" t="s">
        <v>388</v>
      </c>
      <c r="D133" s="140" t="s">
        <v>236</v>
      </c>
      <c r="E133" s="209"/>
      <c r="F133" s="210"/>
      <c r="G133" s="263"/>
      <c r="H133" s="323">
        <f>H134</f>
        <v>14</v>
      </c>
      <c r="I133" s="324">
        <f>I134</f>
        <v>20</v>
      </c>
      <c r="J133" s="324">
        <f>J134</f>
        <v>20</v>
      </c>
    </row>
    <row r="134" spans="1:10" s="213" customFormat="1" ht="56.25" x14ac:dyDescent="0.25">
      <c r="A134" s="101" t="s">
        <v>390</v>
      </c>
      <c r="B134" s="307" t="s">
        <v>234</v>
      </c>
      <c r="C134" s="291" t="s">
        <v>388</v>
      </c>
      <c r="D134" s="129" t="s">
        <v>236</v>
      </c>
      <c r="E134" s="770" t="s">
        <v>391</v>
      </c>
      <c r="F134" s="771"/>
      <c r="G134" s="291"/>
      <c r="H134" s="325">
        <f>H138</f>
        <v>14</v>
      </c>
      <c r="I134" s="325">
        <f>I135</f>
        <v>20</v>
      </c>
      <c r="J134" s="325">
        <f>J135</f>
        <v>20</v>
      </c>
    </row>
    <row r="135" spans="1:10" s="213" customFormat="1" ht="75" x14ac:dyDescent="0.25">
      <c r="A135" s="326" t="s">
        <v>392</v>
      </c>
      <c r="B135" s="307" t="s">
        <v>234</v>
      </c>
      <c r="C135" s="291" t="s">
        <v>388</v>
      </c>
      <c r="D135" s="291" t="s">
        <v>236</v>
      </c>
      <c r="E135" s="770" t="s">
        <v>393</v>
      </c>
      <c r="F135" s="771"/>
      <c r="G135" s="291"/>
      <c r="H135" s="325">
        <f>H137</f>
        <v>14</v>
      </c>
      <c r="I135" s="325">
        <f>I137</f>
        <v>20</v>
      </c>
      <c r="J135" s="325">
        <f>J137</f>
        <v>20</v>
      </c>
    </row>
    <row r="136" spans="1:10" s="213" customFormat="1" x14ac:dyDescent="0.25">
      <c r="A136" s="174" t="s">
        <v>394</v>
      </c>
      <c r="B136" s="327" t="s">
        <v>234</v>
      </c>
      <c r="C136" s="288" t="s">
        <v>388</v>
      </c>
      <c r="D136" s="288" t="s">
        <v>236</v>
      </c>
      <c r="E136" s="762" t="s">
        <v>395</v>
      </c>
      <c r="F136" s="763"/>
      <c r="G136" s="288"/>
      <c r="H136" s="328">
        <v>20</v>
      </c>
      <c r="I136" s="328">
        <v>20</v>
      </c>
      <c r="J136" s="328">
        <v>20</v>
      </c>
    </row>
    <row r="137" spans="1:10" s="213" customFormat="1" x14ac:dyDescent="0.3">
      <c r="A137" s="329" t="s">
        <v>396</v>
      </c>
      <c r="B137" s="327" t="s">
        <v>234</v>
      </c>
      <c r="C137" s="288" t="s">
        <v>388</v>
      </c>
      <c r="D137" s="123" t="s">
        <v>236</v>
      </c>
      <c r="E137" s="762" t="s">
        <v>397</v>
      </c>
      <c r="F137" s="763"/>
      <c r="G137" s="291"/>
      <c r="H137" s="328">
        <f>H138</f>
        <v>14</v>
      </c>
      <c r="I137" s="328">
        <f>I138</f>
        <v>20</v>
      </c>
      <c r="J137" s="328">
        <f>J138</f>
        <v>20</v>
      </c>
    </row>
    <row r="138" spans="1:10" s="213" customFormat="1" x14ac:dyDescent="0.25">
      <c r="A138" s="174" t="s">
        <v>254</v>
      </c>
      <c r="B138" s="327" t="s">
        <v>234</v>
      </c>
      <c r="C138" s="288" t="s">
        <v>388</v>
      </c>
      <c r="D138" s="123" t="s">
        <v>236</v>
      </c>
      <c r="E138" s="762" t="s">
        <v>397</v>
      </c>
      <c r="F138" s="763"/>
      <c r="G138" s="291" t="s">
        <v>255</v>
      </c>
      <c r="H138" s="328">
        <v>14</v>
      </c>
      <c r="I138" s="328">
        <v>20</v>
      </c>
      <c r="J138" s="328">
        <v>20</v>
      </c>
    </row>
    <row r="139" spans="1:10" s="211" customFormat="1" x14ac:dyDescent="0.25">
      <c r="A139" s="262" t="s">
        <v>398</v>
      </c>
      <c r="B139" s="140" t="s">
        <v>234</v>
      </c>
      <c r="C139" s="263" t="s">
        <v>388</v>
      </c>
      <c r="D139" s="263" t="s">
        <v>238</v>
      </c>
      <c r="E139" s="768"/>
      <c r="F139" s="769"/>
      <c r="G139" s="263"/>
      <c r="H139" s="323">
        <f>H140</f>
        <v>292.10899999999998</v>
      </c>
      <c r="I139" s="323">
        <f>I140</f>
        <v>169.99</v>
      </c>
      <c r="J139" s="323">
        <f>J140</f>
        <v>169.99</v>
      </c>
    </row>
    <row r="140" spans="1:10" s="202" customFormat="1" ht="56.25" x14ac:dyDescent="0.25">
      <c r="A140" s="101" t="s">
        <v>390</v>
      </c>
      <c r="B140" s="149" t="s">
        <v>234</v>
      </c>
      <c r="C140" s="291" t="s">
        <v>388</v>
      </c>
      <c r="D140" s="291" t="s">
        <v>238</v>
      </c>
      <c r="E140" s="770" t="s">
        <v>391</v>
      </c>
      <c r="F140" s="771"/>
      <c r="G140" s="291"/>
      <c r="H140" s="325">
        <f>H141</f>
        <v>292.10899999999998</v>
      </c>
      <c r="I140" s="325">
        <f>I141+I146</f>
        <v>169.99</v>
      </c>
      <c r="J140" s="325">
        <f>J141+J146</f>
        <v>169.99</v>
      </c>
    </row>
    <row r="141" spans="1:10" s="202" customFormat="1" ht="75" x14ac:dyDescent="0.25">
      <c r="A141" s="326" t="s">
        <v>399</v>
      </c>
      <c r="B141" s="149" t="s">
        <v>234</v>
      </c>
      <c r="C141" s="330" t="s">
        <v>388</v>
      </c>
      <c r="D141" s="330" t="s">
        <v>238</v>
      </c>
      <c r="E141" s="770" t="s">
        <v>393</v>
      </c>
      <c r="F141" s="771"/>
      <c r="G141" s="330"/>
      <c r="H141" s="325">
        <f>H142+H146</f>
        <v>292.10899999999998</v>
      </c>
      <c r="I141" s="325">
        <f>I143+I144</f>
        <v>169.99</v>
      </c>
      <c r="J141" s="325">
        <f>J143+J144</f>
        <v>169.99</v>
      </c>
    </row>
    <row r="142" spans="1:10" s="202" customFormat="1" x14ac:dyDescent="0.3">
      <c r="A142" s="331" t="s">
        <v>400</v>
      </c>
      <c r="B142" s="158" t="s">
        <v>234</v>
      </c>
      <c r="C142" s="159" t="s">
        <v>388</v>
      </c>
      <c r="D142" s="160" t="s">
        <v>238</v>
      </c>
      <c r="E142" s="762" t="s">
        <v>401</v>
      </c>
      <c r="F142" s="763"/>
      <c r="G142" s="163"/>
      <c r="H142" s="155">
        <f>H143+H144</f>
        <v>276.2</v>
      </c>
      <c r="I142" s="155">
        <f>I143</f>
        <v>139.99</v>
      </c>
      <c r="J142" s="155">
        <f>J143</f>
        <v>139.99</v>
      </c>
    </row>
    <row r="143" spans="1:10" s="202" customFormat="1" x14ac:dyDescent="0.25">
      <c r="A143" s="174" t="s">
        <v>313</v>
      </c>
      <c r="B143" s="158" t="s">
        <v>234</v>
      </c>
      <c r="C143" s="66" t="s">
        <v>388</v>
      </c>
      <c r="D143" s="66" t="s">
        <v>238</v>
      </c>
      <c r="E143" s="762" t="s">
        <v>401</v>
      </c>
      <c r="F143" s="763"/>
      <c r="G143" s="129" t="s">
        <v>255</v>
      </c>
      <c r="H143" s="208">
        <v>141</v>
      </c>
      <c r="I143" s="208">
        <v>139.99</v>
      </c>
      <c r="J143" s="208">
        <v>139.99</v>
      </c>
    </row>
    <row r="144" spans="1:10" s="202" customFormat="1" x14ac:dyDescent="0.25">
      <c r="A144" s="174" t="s">
        <v>256</v>
      </c>
      <c r="B144" s="158" t="s">
        <v>234</v>
      </c>
      <c r="C144" s="66" t="s">
        <v>388</v>
      </c>
      <c r="D144" s="66" t="s">
        <v>238</v>
      </c>
      <c r="E144" s="762" t="s">
        <v>401</v>
      </c>
      <c r="F144" s="763"/>
      <c r="G144" s="129" t="s">
        <v>257</v>
      </c>
      <c r="H144" s="208">
        <f>5.2+130</f>
        <v>135.19999999999999</v>
      </c>
      <c r="I144" s="208">
        <v>30</v>
      </c>
      <c r="J144" s="208">
        <v>30</v>
      </c>
    </row>
    <row r="145" spans="1:14" s="202" customFormat="1" ht="93.75" x14ac:dyDescent="0.25">
      <c r="A145" s="60" t="s">
        <v>402</v>
      </c>
      <c r="B145" s="150" t="s">
        <v>234</v>
      </c>
      <c r="C145" s="330" t="s">
        <v>388</v>
      </c>
      <c r="D145" s="330" t="s">
        <v>238</v>
      </c>
      <c r="E145" s="764" t="s">
        <v>403</v>
      </c>
      <c r="F145" s="765"/>
      <c r="G145" s="330"/>
      <c r="H145" s="179">
        <f>H146</f>
        <v>15.909000000000001</v>
      </c>
      <c r="I145" s="179">
        <f>I146</f>
        <v>0</v>
      </c>
      <c r="J145" s="179">
        <f>J146</f>
        <v>0</v>
      </c>
    </row>
    <row r="146" spans="1:14" s="202" customFormat="1" ht="37.5" x14ac:dyDescent="0.25">
      <c r="A146" s="303" t="s">
        <v>404</v>
      </c>
      <c r="B146" s="159" t="s">
        <v>234</v>
      </c>
      <c r="C146" s="66" t="s">
        <v>388</v>
      </c>
      <c r="D146" s="66" t="s">
        <v>238</v>
      </c>
      <c r="E146" s="766" t="s">
        <v>405</v>
      </c>
      <c r="F146" s="766"/>
      <c r="G146" s="330"/>
      <c r="H146" s="208">
        <f>H147</f>
        <v>15.909000000000001</v>
      </c>
      <c r="I146" s="208">
        <v>0</v>
      </c>
      <c r="J146" s="208">
        <v>0</v>
      </c>
    </row>
    <row r="147" spans="1:14" s="202" customFormat="1" ht="37.5" x14ac:dyDescent="0.3">
      <c r="A147" s="332" t="s">
        <v>406</v>
      </c>
      <c r="B147" s="159" t="s">
        <v>234</v>
      </c>
      <c r="C147" s="66" t="s">
        <v>388</v>
      </c>
      <c r="D147" s="66" t="s">
        <v>238</v>
      </c>
      <c r="E147" s="766" t="s">
        <v>407</v>
      </c>
      <c r="F147" s="766"/>
      <c r="G147" s="330"/>
      <c r="H147" s="208">
        <f>H148</f>
        <v>15.909000000000001</v>
      </c>
      <c r="I147" s="208">
        <v>0</v>
      </c>
      <c r="J147" s="208">
        <v>0</v>
      </c>
    </row>
    <row r="148" spans="1:14" s="202" customFormat="1" x14ac:dyDescent="0.25">
      <c r="A148" s="333" t="s">
        <v>313</v>
      </c>
      <c r="B148" s="158" t="s">
        <v>234</v>
      </c>
      <c r="C148" s="66" t="s">
        <v>388</v>
      </c>
      <c r="D148" s="66" t="s">
        <v>238</v>
      </c>
      <c r="E148" s="767" t="s">
        <v>407</v>
      </c>
      <c r="F148" s="767"/>
      <c r="G148" s="129" t="s">
        <v>255</v>
      </c>
      <c r="H148" s="208">
        <v>15.909000000000001</v>
      </c>
      <c r="I148" s="208">
        <v>0</v>
      </c>
      <c r="J148" s="208">
        <v>0</v>
      </c>
    </row>
    <row r="149" spans="1:14" s="211" customFormat="1" x14ac:dyDescent="0.25">
      <c r="A149" s="262" t="s">
        <v>408</v>
      </c>
      <c r="B149" s="140" t="s">
        <v>234</v>
      </c>
      <c r="C149" s="263" t="s">
        <v>388</v>
      </c>
      <c r="D149" s="263" t="s">
        <v>317</v>
      </c>
      <c r="E149" s="768"/>
      <c r="F149" s="769"/>
      <c r="G149" s="263"/>
      <c r="H149" s="323">
        <f>H150+H165</f>
        <v>3275.8330000000001</v>
      </c>
      <c r="I149" s="323">
        <f>+I150</f>
        <v>3239.6080000000002</v>
      </c>
      <c r="J149" s="323">
        <f>+J150</f>
        <v>1556.356</v>
      </c>
    </row>
    <row r="150" spans="1:14" s="338" customFormat="1" ht="56.25" x14ac:dyDescent="0.25">
      <c r="A150" s="101" t="s">
        <v>390</v>
      </c>
      <c r="B150" s="149" t="s">
        <v>234</v>
      </c>
      <c r="C150" s="291" t="s">
        <v>388</v>
      </c>
      <c r="D150" s="334" t="s">
        <v>317</v>
      </c>
      <c r="E150" s="335" t="s">
        <v>409</v>
      </c>
      <c r="F150" s="336" t="s">
        <v>294</v>
      </c>
      <c r="G150" s="337"/>
      <c r="H150" s="325">
        <f>H151</f>
        <v>1631.5540000000001</v>
      </c>
      <c r="I150" s="325">
        <f>+I151</f>
        <v>3239.6080000000002</v>
      </c>
      <c r="J150" s="325">
        <f>+J151</f>
        <v>1556.356</v>
      </c>
      <c r="K150" s="760"/>
      <c r="L150" s="761"/>
      <c r="M150" s="761"/>
      <c r="N150" s="761"/>
    </row>
    <row r="151" spans="1:14" s="156" customFormat="1" ht="75" x14ac:dyDescent="0.25">
      <c r="A151" s="339" t="s">
        <v>410</v>
      </c>
      <c r="B151" s="158" t="s">
        <v>234</v>
      </c>
      <c r="C151" s="159" t="s">
        <v>388</v>
      </c>
      <c r="D151" s="160" t="s">
        <v>317</v>
      </c>
      <c r="E151" s="335" t="s">
        <v>411</v>
      </c>
      <c r="F151" s="336" t="s">
        <v>294</v>
      </c>
      <c r="G151" s="163"/>
      <c r="H151" s="155">
        <f>H152+H159</f>
        <v>1631.5540000000001</v>
      </c>
      <c r="I151" s="155">
        <f>+I152+I159+I165</f>
        <v>3239.6080000000002</v>
      </c>
      <c r="J151" s="155">
        <f>+J152+J159+J165</f>
        <v>1556.356</v>
      </c>
    </row>
    <row r="152" spans="1:14" s="156" customFormat="1" x14ac:dyDescent="0.25">
      <c r="A152" s="101" t="s">
        <v>412</v>
      </c>
      <c r="B152" s="158" t="s">
        <v>234</v>
      </c>
      <c r="C152" s="159" t="s">
        <v>388</v>
      </c>
      <c r="D152" s="160" t="s">
        <v>317</v>
      </c>
      <c r="E152" s="340" t="s">
        <v>413</v>
      </c>
      <c r="F152" s="341" t="s">
        <v>294</v>
      </c>
      <c r="G152" s="163"/>
      <c r="H152" s="155">
        <f>H153</f>
        <v>1262.0350000000001</v>
      </c>
      <c r="I152" s="155">
        <f>I154</f>
        <v>1258.816</v>
      </c>
      <c r="J152" s="155">
        <f>J154</f>
        <v>1248.356</v>
      </c>
    </row>
    <row r="153" spans="1:14" s="156" customFormat="1" x14ac:dyDescent="0.25">
      <c r="A153" s="157" t="s">
        <v>414</v>
      </c>
      <c r="B153" s="158" t="s">
        <v>234</v>
      </c>
      <c r="C153" s="159" t="s">
        <v>388</v>
      </c>
      <c r="D153" s="160" t="s">
        <v>317</v>
      </c>
      <c r="E153" s="340" t="s">
        <v>413</v>
      </c>
      <c r="F153" s="341" t="s">
        <v>415</v>
      </c>
      <c r="G153" s="154"/>
      <c r="H153" s="155">
        <f>H154+H155</f>
        <v>1262.0350000000001</v>
      </c>
      <c r="I153" s="155">
        <f>I154</f>
        <v>1258.816</v>
      </c>
      <c r="J153" s="155">
        <f>J154</f>
        <v>1248.356</v>
      </c>
    </row>
    <row r="154" spans="1:14" s="156" customFormat="1" x14ac:dyDescent="0.25">
      <c r="A154" s="342" t="s">
        <v>313</v>
      </c>
      <c r="B154" s="158" t="s">
        <v>234</v>
      </c>
      <c r="C154" s="159" t="s">
        <v>388</v>
      </c>
      <c r="D154" s="160" t="s">
        <v>317</v>
      </c>
      <c r="E154" s="340" t="s">
        <v>413</v>
      </c>
      <c r="F154" s="341" t="s">
        <v>415</v>
      </c>
      <c r="G154" s="154" t="s">
        <v>255</v>
      </c>
      <c r="H154" s="155">
        <v>1260.0350000000001</v>
      </c>
      <c r="I154" s="155">
        <v>1258.816</v>
      </c>
      <c r="J154" s="155">
        <v>1248.356</v>
      </c>
    </row>
    <row r="155" spans="1:14" s="156" customFormat="1" x14ac:dyDescent="0.25">
      <c r="A155" s="174" t="s">
        <v>256</v>
      </c>
      <c r="B155" s="158" t="s">
        <v>234</v>
      </c>
      <c r="C155" s="159" t="s">
        <v>388</v>
      </c>
      <c r="D155" s="160" t="s">
        <v>317</v>
      </c>
      <c r="E155" s="340" t="s">
        <v>413</v>
      </c>
      <c r="F155" s="341" t="s">
        <v>415</v>
      </c>
      <c r="G155" s="154" t="s">
        <v>257</v>
      </c>
      <c r="H155" s="155">
        <v>2</v>
      </c>
      <c r="I155" s="155">
        <v>0</v>
      </c>
      <c r="J155" s="155">
        <v>0</v>
      </c>
    </row>
    <row r="156" spans="1:14" s="156" customFormat="1" ht="37.5" hidden="1" x14ac:dyDescent="0.25">
      <c r="A156" s="302" t="s">
        <v>416</v>
      </c>
      <c r="B156" s="158" t="s">
        <v>234</v>
      </c>
      <c r="C156" s="159" t="s">
        <v>388</v>
      </c>
      <c r="D156" s="160" t="s">
        <v>317</v>
      </c>
      <c r="E156" s="340" t="s">
        <v>417</v>
      </c>
      <c r="F156" s="341" t="s">
        <v>294</v>
      </c>
      <c r="G156" s="154"/>
      <c r="H156" s="155"/>
      <c r="I156" s="155"/>
      <c r="J156" s="155"/>
    </row>
    <row r="157" spans="1:14" s="156" customFormat="1" hidden="1" x14ac:dyDescent="0.3">
      <c r="A157" s="217" t="s">
        <v>414</v>
      </c>
      <c r="B157" s="158" t="s">
        <v>234</v>
      </c>
      <c r="C157" s="159" t="s">
        <v>388</v>
      </c>
      <c r="D157" s="160" t="s">
        <v>317</v>
      </c>
      <c r="E157" s="340" t="s">
        <v>417</v>
      </c>
      <c r="F157" s="341" t="s">
        <v>415</v>
      </c>
      <c r="G157" s="154"/>
      <c r="H157" s="155"/>
      <c r="I157" s="155"/>
      <c r="J157" s="155"/>
    </row>
    <row r="158" spans="1:14" s="156" customFormat="1" hidden="1" x14ac:dyDescent="0.3">
      <c r="A158" s="343" t="s">
        <v>313</v>
      </c>
      <c r="B158" s="158" t="s">
        <v>234</v>
      </c>
      <c r="C158" s="159" t="s">
        <v>388</v>
      </c>
      <c r="D158" s="160" t="s">
        <v>317</v>
      </c>
      <c r="E158" s="340" t="s">
        <v>417</v>
      </c>
      <c r="F158" s="341" t="s">
        <v>415</v>
      </c>
      <c r="G158" s="154" t="s">
        <v>255</v>
      </c>
      <c r="H158" s="155"/>
      <c r="I158" s="155"/>
      <c r="J158" s="155"/>
    </row>
    <row r="159" spans="1:14" s="156" customFormat="1" ht="37.5" x14ac:dyDescent="0.25">
      <c r="A159" s="101" t="s">
        <v>418</v>
      </c>
      <c r="B159" s="158" t="s">
        <v>234</v>
      </c>
      <c r="C159" s="159" t="s">
        <v>388</v>
      </c>
      <c r="D159" s="160" t="s">
        <v>317</v>
      </c>
      <c r="E159" s="340" t="s">
        <v>419</v>
      </c>
      <c r="F159" s="341" t="s">
        <v>294</v>
      </c>
      <c r="G159" s="163"/>
      <c r="H159" s="155">
        <f>H161</f>
        <v>369.51900000000001</v>
      </c>
      <c r="I159" s="155">
        <f>I160</f>
        <v>279.01</v>
      </c>
      <c r="J159" s="155">
        <v>58</v>
      </c>
    </row>
    <row r="160" spans="1:14" s="156" customFormat="1" x14ac:dyDescent="0.25">
      <c r="A160" s="157" t="s">
        <v>414</v>
      </c>
      <c r="B160" s="158" t="s">
        <v>234</v>
      </c>
      <c r="C160" s="159" t="s">
        <v>388</v>
      </c>
      <c r="D160" s="160" t="s">
        <v>317</v>
      </c>
      <c r="E160" s="340" t="s">
        <v>419</v>
      </c>
      <c r="F160" s="341" t="s">
        <v>415</v>
      </c>
      <c r="G160" s="163"/>
      <c r="H160" s="155">
        <f>H161</f>
        <v>369.51900000000001</v>
      </c>
      <c r="I160" s="155">
        <f>I161</f>
        <v>279.01</v>
      </c>
      <c r="J160" s="155">
        <v>58</v>
      </c>
    </row>
    <row r="161" spans="1:11" s="156" customFormat="1" x14ac:dyDescent="0.25">
      <c r="A161" s="342" t="s">
        <v>313</v>
      </c>
      <c r="B161" s="158" t="s">
        <v>234</v>
      </c>
      <c r="C161" s="159" t="s">
        <v>388</v>
      </c>
      <c r="D161" s="160" t="s">
        <v>317</v>
      </c>
      <c r="E161" s="340" t="s">
        <v>419</v>
      </c>
      <c r="F161" s="341" t="s">
        <v>415</v>
      </c>
      <c r="G161" s="154" t="s">
        <v>255</v>
      </c>
      <c r="H161" s="155">
        <v>369.51900000000001</v>
      </c>
      <c r="I161" s="155">
        <v>279.01</v>
      </c>
      <c r="J161" s="155">
        <v>58</v>
      </c>
    </row>
    <row r="162" spans="1:11" s="156" customFormat="1" hidden="1" x14ac:dyDescent="0.25">
      <c r="A162" s="174" t="s">
        <v>256</v>
      </c>
      <c r="B162" s="158" t="s">
        <v>234</v>
      </c>
      <c r="C162" s="159" t="s">
        <v>388</v>
      </c>
      <c r="D162" s="160" t="s">
        <v>317</v>
      </c>
      <c r="E162" s="340" t="s">
        <v>420</v>
      </c>
      <c r="F162" s="341" t="s">
        <v>415</v>
      </c>
      <c r="G162" s="154" t="s">
        <v>257</v>
      </c>
      <c r="H162" s="155"/>
      <c r="I162" s="155"/>
      <c r="J162" s="155"/>
    </row>
    <row r="163" spans="1:11" s="352" customFormat="1" hidden="1" x14ac:dyDescent="0.25">
      <c r="A163" s="344" t="s">
        <v>421</v>
      </c>
      <c r="B163" s="345"/>
      <c r="C163" s="346"/>
      <c r="D163" s="347"/>
      <c r="E163" s="348" t="s">
        <v>422</v>
      </c>
      <c r="F163" s="349" t="s">
        <v>423</v>
      </c>
      <c r="G163" s="350"/>
      <c r="H163" s="351"/>
      <c r="I163" s="351"/>
      <c r="J163" s="351"/>
    </row>
    <row r="164" spans="1:11" s="156" customFormat="1" hidden="1" x14ac:dyDescent="0.25">
      <c r="A164" s="353" t="s">
        <v>254</v>
      </c>
      <c r="B164" s="158" t="s">
        <v>234</v>
      </c>
      <c r="C164" s="159" t="s">
        <v>388</v>
      </c>
      <c r="D164" s="160" t="s">
        <v>317</v>
      </c>
      <c r="E164" s="340" t="s">
        <v>422</v>
      </c>
      <c r="F164" s="341" t="s">
        <v>423</v>
      </c>
      <c r="G164" s="163" t="s">
        <v>255</v>
      </c>
      <c r="H164" s="155"/>
      <c r="I164" s="155"/>
      <c r="J164" s="155"/>
    </row>
    <row r="165" spans="1:11" s="156" customFormat="1" ht="56.25" x14ac:dyDescent="0.25">
      <c r="A165" s="101" t="s">
        <v>424</v>
      </c>
      <c r="B165" s="149" t="s">
        <v>234</v>
      </c>
      <c r="C165" s="150" t="s">
        <v>388</v>
      </c>
      <c r="D165" s="151" t="s">
        <v>317</v>
      </c>
      <c r="E165" s="335" t="s">
        <v>425</v>
      </c>
      <c r="F165" s="336" t="s">
        <v>294</v>
      </c>
      <c r="G165" s="154"/>
      <c r="H165" s="170">
        <f>H169+H173</f>
        <v>1644.279</v>
      </c>
      <c r="I165" s="170">
        <f>I169</f>
        <v>1701.7819999999999</v>
      </c>
      <c r="J165" s="170">
        <f>J169</f>
        <v>250</v>
      </c>
    </row>
    <row r="166" spans="1:11" s="156" customFormat="1" hidden="1" x14ac:dyDescent="0.25">
      <c r="A166" s="101"/>
      <c r="B166" s="158" t="s">
        <v>234</v>
      </c>
      <c r="C166" s="159" t="s">
        <v>388</v>
      </c>
      <c r="D166" s="160" t="s">
        <v>317</v>
      </c>
      <c r="E166" s="340" t="s">
        <v>426</v>
      </c>
      <c r="F166" s="341" t="s">
        <v>294</v>
      </c>
      <c r="G166" s="163"/>
      <c r="H166" s="155">
        <v>0</v>
      </c>
      <c r="I166" s="155">
        <v>0</v>
      </c>
      <c r="J166" s="155">
        <v>0</v>
      </c>
      <c r="K166" s="354"/>
    </row>
    <row r="167" spans="1:11" s="156" customFormat="1" ht="56.25" x14ac:dyDescent="0.25">
      <c r="A167" s="101" t="s">
        <v>427</v>
      </c>
      <c r="B167" s="158" t="s">
        <v>234</v>
      </c>
      <c r="C167" s="159" t="s">
        <v>388</v>
      </c>
      <c r="D167" s="160" t="s">
        <v>317</v>
      </c>
      <c r="E167" s="340" t="s">
        <v>428</v>
      </c>
      <c r="F167" s="341" t="s">
        <v>294</v>
      </c>
      <c r="G167" s="163"/>
      <c r="H167" s="155">
        <f>H168</f>
        <v>1644.279</v>
      </c>
      <c r="I167" s="155">
        <f>I168</f>
        <v>1701.7819999999999</v>
      </c>
      <c r="J167" s="155">
        <v>250</v>
      </c>
      <c r="K167" s="354"/>
    </row>
    <row r="168" spans="1:11" s="156" customFormat="1" x14ac:dyDescent="0.25">
      <c r="A168" s="303" t="s">
        <v>429</v>
      </c>
      <c r="B168" s="158" t="s">
        <v>234</v>
      </c>
      <c r="C168" s="159" t="s">
        <v>388</v>
      </c>
      <c r="D168" s="160" t="s">
        <v>317</v>
      </c>
      <c r="E168" s="340" t="s">
        <v>428</v>
      </c>
      <c r="F168" s="341" t="s">
        <v>430</v>
      </c>
      <c r="G168" s="163"/>
      <c r="H168" s="155">
        <f>H169</f>
        <v>1644.279</v>
      </c>
      <c r="I168" s="155">
        <f>I169</f>
        <v>1701.7819999999999</v>
      </c>
      <c r="J168" s="155">
        <v>250</v>
      </c>
      <c r="K168" s="354"/>
    </row>
    <row r="169" spans="1:11" s="156" customFormat="1" x14ac:dyDescent="0.25">
      <c r="A169" s="174" t="s">
        <v>254</v>
      </c>
      <c r="B169" s="158" t="s">
        <v>234</v>
      </c>
      <c r="C169" s="159" t="s">
        <v>388</v>
      </c>
      <c r="D169" s="160" t="s">
        <v>317</v>
      </c>
      <c r="E169" s="340" t="s">
        <v>428</v>
      </c>
      <c r="F169" s="341" t="s">
        <v>430</v>
      </c>
      <c r="G169" s="154" t="s">
        <v>255</v>
      </c>
      <c r="H169" s="155">
        <v>1644.279</v>
      </c>
      <c r="I169" s="155">
        <v>1701.7819999999999</v>
      </c>
      <c r="J169" s="155">
        <v>250</v>
      </c>
      <c r="K169" s="354"/>
    </row>
    <row r="170" spans="1:11" s="202" customFormat="1" ht="37.5" hidden="1" x14ac:dyDescent="0.3">
      <c r="A170" s="355" t="s">
        <v>431</v>
      </c>
      <c r="B170" s="356" t="s">
        <v>234</v>
      </c>
      <c r="C170" s="357" t="s">
        <v>388</v>
      </c>
      <c r="D170" s="358" t="s">
        <v>317</v>
      </c>
      <c r="E170" s="359" t="s">
        <v>432</v>
      </c>
      <c r="F170" s="360" t="s">
        <v>294</v>
      </c>
      <c r="G170" s="361"/>
      <c r="H170" s="362">
        <f>H171</f>
        <v>0</v>
      </c>
      <c r="I170" s="362"/>
      <c r="J170" s="362"/>
      <c r="K170" s="308"/>
    </row>
    <row r="171" spans="1:11" s="202" customFormat="1" ht="37.5" hidden="1" x14ac:dyDescent="0.3">
      <c r="A171" s="363" t="s">
        <v>433</v>
      </c>
      <c r="B171" s="364" t="s">
        <v>234</v>
      </c>
      <c r="C171" s="365" t="s">
        <v>388</v>
      </c>
      <c r="D171" s="366" t="s">
        <v>317</v>
      </c>
      <c r="E171" s="367" t="s">
        <v>432</v>
      </c>
      <c r="F171" s="368" t="s">
        <v>434</v>
      </c>
      <c r="G171" s="369"/>
      <c r="H171" s="370">
        <f>H172</f>
        <v>0</v>
      </c>
      <c r="I171" s="370"/>
      <c r="J171" s="370"/>
      <c r="K171" s="308"/>
    </row>
    <row r="172" spans="1:11" s="202" customFormat="1" hidden="1" x14ac:dyDescent="0.3">
      <c r="A172" s="371" t="s">
        <v>313</v>
      </c>
      <c r="B172" s="364" t="s">
        <v>234</v>
      </c>
      <c r="C172" s="365" t="s">
        <v>388</v>
      </c>
      <c r="D172" s="366" t="s">
        <v>317</v>
      </c>
      <c r="E172" s="367" t="s">
        <v>432</v>
      </c>
      <c r="F172" s="368" t="s">
        <v>434</v>
      </c>
      <c r="G172" s="372" t="s">
        <v>255</v>
      </c>
      <c r="H172" s="370">
        <v>0</v>
      </c>
      <c r="I172" s="370"/>
      <c r="J172" s="370"/>
      <c r="K172" s="308"/>
    </row>
    <row r="173" spans="1:11" s="202" customFormat="1" ht="37.5" hidden="1" x14ac:dyDescent="0.3">
      <c r="A173" s="355" t="s">
        <v>435</v>
      </c>
      <c r="B173" s="356" t="s">
        <v>234</v>
      </c>
      <c r="C173" s="357" t="s">
        <v>388</v>
      </c>
      <c r="D173" s="358" t="s">
        <v>317</v>
      </c>
      <c r="E173" s="359" t="s">
        <v>436</v>
      </c>
      <c r="F173" s="360" t="s">
        <v>294</v>
      </c>
      <c r="G173" s="361"/>
      <c r="H173" s="362">
        <f t="shared" ref="H173:J174" si="9">H174</f>
        <v>0</v>
      </c>
      <c r="I173" s="362">
        <f t="shared" si="9"/>
        <v>0</v>
      </c>
      <c r="J173" s="362">
        <f t="shared" si="9"/>
        <v>0</v>
      </c>
      <c r="K173" s="308"/>
    </row>
    <row r="174" spans="1:11" s="202" customFormat="1" ht="37.5" hidden="1" x14ac:dyDescent="0.3">
      <c r="A174" s="363" t="s">
        <v>433</v>
      </c>
      <c r="B174" s="364" t="s">
        <v>234</v>
      </c>
      <c r="C174" s="365" t="s">
        <v>388</v>
      </c>
      <c r="D174" s="366" t="s">
        <v>317</v>
      </c>
      <c r="E174" s="367" t="s">
        <v>436</v>
      </c>
      <c r="F174" s="368" t="s">
        <v>434</v>
      </c>
      <c r="G174" s="369"/>
      <c r="H174" s="370">
        <f t="shared" si="9"/>
        <v>0</v>
      </c>
      <c r="I174" s="370">
        <f t="shared" si="9"/>
        <v>0</v>
      </c>
      <c r="J174" s="370">
        <f t="shared" si="9"/>
        <v>0</v>
      </c>
      <c r="K174" s="308"/>
    </row>
    <row r="175" spans="1:11" s="202" customFormat="1" hidden="1" x14ac:dyDescent="0.3">
      <c r="A175" s="371" t="s">
        <v>313</v>
      </c>
      <c r="B175" s="364" t="s">
        <v>234</v>
      </c>
      <c r="C175" s="365" t="s">
        <v>388</v>
      </c>
      <c r="D175" s="366" t="s">
        <v>317</v>
      </c>
      <c r="E175" s="367" t="s">
        <v>436</v>
      </c>
      <c r="F175" s="368" t="s">
        <v>434</v>
      </c>
      <c r="G175" s="372" t="s">
        <v>255</v>
      </c>
      <c r="H175" s="370">
        <v>0</v>
      </c>
      <c r="I175" s="370">
        <v>0</v>
      </c>
      <c r="J175" s="370">
        <v>0</v>
      </c>
      <c r="K175" s="308"/>
    </row>
    <row r="176" spans="1:11" s="156" customFormat="1" ht="37.5" hidden="1" x14ac:dyDescent="0.25">
      <c r="A176" s="373" t="s">
        <v>437</v>
      </c>
      <c r="B176" s="158" t="s">
        <v>234</v>
      </c>
      <c r="C176" s="159" t="s">
        <v>388</v>
      </c>
      <c r="D176" s="160" t="s">
        <v>317</v>
      </c>
      <c r="E176" s="340" t="s">
        <v>438</v>
      </c>
      <c r="F176" s="341" t="s">
        <v>439</v>
      </c>
      <c r="G176" s="154"/>
      <c r="H176" s="155">
        <f>SUM(H177)</f>
        <v>0</v>
      </c>
      <c r="I176" s="155"/>
      <c r="J176" s="155"/>
    </row>
    <row r="177" spans="1:11" s="156" customFormat="1" hidden="1" x14ac:dyDescent="0.25">
      <c r="A177" s="342" t="s">
        <v>313</v>
      </c>
      <c r="B177" s="158" t="s">
        <v>234</v>
      </c>
      <c r="C177" s="159" t="s">
        <v>388</v>
      </c>
      <c r="D177" s="160" t="s">
        <v>317</v>
      </c>
      <c r="E177" s="340" t="s">
        <v>438</v>
      </c>
      <c r="F177" s="341" t="s">
        <v>439</v>
      </c>
      <c r="G177" s="154" t="s">
        <v>255</v>
      </c>
      <c r="H177" s="155"/>
      <c r="I177" s="155"/>
      <c r="J177" s="155"/>
    </row>
    <row r="178" spans="1:11" s="261" customFormat="1" x14ac:dyDescent="0.25">
      <c r="A178" s="297" t="s">
        <v>440</v>
      </c>
      <c r="B178" s="255" t="s">
        <v>234</v>
      </c>
      <c r="C178" s="132" t="s">
        <v>441</v>
      </c>
      <c r="D178" s="132"/>
      <c r="E178" s="374"/>
      <c r="F178" s="375"/>
      <c r="G178" s="132"/>
      <c r="H178" s="137">
        <f>+H179+H196</f>
        <v>8294.6</v>
      </c>
      <c r="I178" s="137">
        <f>+I179+I196</f>
        <v>4944.3239999999996</v>
      </c>
      <c r="J178" s="137">
        <f>+J179+J196</f>
        <v>5067.7929999999997</v>
      </c>
    </row>
    <row r="179" spans="1:11" s="211" customFormat="1" x14ac:dyDescent="0.25">
      <c r="A179" s="139" t="s">
        <v>442</v>
      </c>
      <c r="B179" s="140" t="s">
        <v>234</v>
      </c>
      <c r="C179" s="141" t="s">
        <v>441</v>
      </c>
      <c r="D179" s="141" t="s">
        <v>236</v>
      </c>
      <c r="E179" s="209"/>
      <c r="F179" s="210"/>
      <c r="G179" s="141"/>
      <c r="H179" s="166">
        <f t="shared" ref="H179:J180" si="10">+H180</f>
        <v>7265.1</v>
      </c>
      <c r="I179" s="166">
        <f t="shared" si="10"/>
        <v>4070.8239999999996</v>
      </c>
      <c r="J179" s="166">
        <f t="shared" si="10"/>
        <v>4194.2929999999997</v>
      </c>
    </row>
    <row r="180" spans="1:11" s="202" customFormat="1" ht="56.25" x14ac:dyDescent="0.25">
      <c r="A180" s="101" t="s">
        <v>443</v>
      </c>
      <c r="B180" s="149" t="s">
        <v>234</v>
      </c>
      <c r="C180" s="129" t="s">
        <v>441</v>
      </c>
      <c r="D180" s="129" t="s">
        <v>236</v>
      </c>
      <c r="E180" s="245" t="s">
        <v>444</v>
      </c>
      <c r="F180" s="212" t="s">
        <v>294</v>
      </c>
      <c r="G180" s="124"/>
      <c r="H180" s="127">
        <f t="shared" si="10"/>
        <v>7265.1</v>
      </c>
      <c r="I180" s="127">
        <f t="shared" si="10"/>
        <v>4070.8239999999996</v>
      </c>
      <c r="J180" s="127">
        <f t="shared" si="10"/>
        <v>4194.2929999999997</v>
      </c>
    </row>
    <row r="181" spans="1:11" s="202" customFormat="1" ht="56.25" x14ac:dyDescent="0.25">
      <c r="A181" s="376" t="s">
        <v>445</v>
      </c>
      <c r="B181" s="149" t="s">
        <v>234</v>
      </c>
      <c r="C181" s="129" t="s">
        <v>441</v>
      </c>
      <c r="D181" s="129" t="s">
        <v>236</v>
      </c>
      <c r="E181" s="245" t="s">
        <v>446</v>
      </c>
      <c r="F181" s="212" t="s">
        <v>294</v>
      </c>
      <c r="G181" s="129"/>
      <c r="H181" s="127">
        <f>H182</f>
        <v>7265.1</v>
      </c>
      <c r="I181" s="127">
        <f>I182</f>
        <v>4070.8239999999996</v>
      </c>
      <c r="J181" s="127">
        <f>J182</f>
        <v>4194.2929999999997</v>
      </c>
    </row>
    <row r="182" spans="1:11" s="202" customFormat="1" ht="37.5" x14ac:dyDescent="0.25">
      <c r="A182" s="303" t="s">
        <v>447</v>
      </c>
      <c r="B182" s="149" t="s">
        <v>234</v>
      </c>
      <c r="C182" s="129" t="s">
        <v>441</v>
      </c>
      <c r="D182" s="176" t="s">
        <v>236</v>
      </c>
      <c r="E182" s="245" t="s">
        <v>448</v>
      </c>
      <c r="F182" s="212" t="s">
        <v>294</v>
      </c>
      <c r="G182" s="178"/>
      <c r="H182" s="127">
        <f>H183+H192+H194+H188+H190+H186</f>
        <v>7265.1</v>
      </c>
      <c r="I182" s="127">
        <f>I183+I192+I194+I188+I190</f>
        <v>4070.8239999999996</v>
      </c>
      <c r="J182" s="127">
        <f>J183+J192+J194+J188+J190</f>
        <v>4194.2929999999997</v>
      </c>
    </row>
    <row r="183" spans="1:11" s="202" customFormat="1" x14ac:dyDescent="0.25">
      <c r="A183" s="174" t="s">
        <v>310</v>
      </c>
      <c r="B183" s="158" t="s">
        <v>234</v>
      </c>
      <c r="C183" s="123" t="s">
        <v>441</v>
      </c>
      <c r="D183" s="165" t="s">
        <v>236</v>
      </c>
      <c r="E183" s="249" t="s">
        <v>448</v>
      </c>
      <c r="F183" s="250" t="s">
        <v>449</v>
      </c>
      <c r="G183" s="200"/>
      <c r="H183" s="201">
        <f>H184+H185</f>
        <v>1323.9080000000001</v>
      </c>
      <c r="I183" s="201">
        <f>I184+I185</f>
        <v>1368.356</v>
      </c>
      <c r="J183" s="201">
        <f>J184+J185</f>
        <v>1491.825</v>
      </c>
    </row>
    <row r="184" spans="1:11" s="202" customFormat="1" x14ac:dyDescent="0.25">
      <c r="A184" s="174" t="s">
        <v>254</v>
      </c>
      <c r="B184" s="158" t="s">
        <v>234</v>
      </c>
      <c r="C184" s="123" t="s">
        <v>441</v>
      </c>
      <c r="D184" s="123" t="s">
        <v>236</v>
      </c>
      <c r="E184" s="249" t="s">
        <v>448</v>
      </c>
      <c r="F184" s="226" t="s">
        <v>449</v>
      </c>
      <c r="G184" s="129" t="s">
        <v>255</v>
      </c>
      <c r="H184" s="208">
        <v>1250.508</v>
      </c>
      <c r="I184" s="208">
        <v>1318.356</v>
      </c>
      <c r="J184" s="208">
        <v>1441.825</v>
      </c>
    </row>
    <row r="185" spans="1:11" s="202" customFormat="1" x14ac:dyDescent="0.25">
      <c r="A185" s="174" t="s">
        <v>256</v>
      </c>
      <c r="B185" s="158" t="s">
        <v>234</v>
      </c>
      <c r="C185" s="123" t="s">
        <v>441</v>
      </c>
      <c r="D185" s="123" t="s">
        <v>236</v>
      </c>
      <c r="E185" s="249" t="s">
        <v>448</v>
      </c>
      <c r="F185" s="226" t="s">
        <v>449</v>
      </c>
      <c r="G185" s="129" t="s">
        <v>257</v>
      </c>
      <c r="H185" s="208">
        <f>1.9+71.5</f>
        <v>73.400000000000006</v>
      </c>
      <c r="I185" s="208">
        <v>50</v>
      </c>
      <c r="J185" s="208">
        <v>50</v>
      </c>
    </row>
    <row r="186" spans="1:11" s="202" customFormat="1" x14ac:dyDescent="0.25">
      <c r="A186" s="377" t="s">
        <v>450</v>
      </c>
      <c r="B186" s="378" t="s">
        <v>234</v>
      </c>
      <c r="C186" s="379" t="s">
        <v>441</v>
      </c>
      <c r="D186" s="380" t="s">
        <v>236</v>
      </c>
      <c r="E186" s="751" t="s">
        <v>451</v>
      </c>
      <c r="F186" s="751"/>
      <c r="G186" s="379"/>
      <c r="H186" s="208">
        <f>H187</f>
        <v>1102.5</v>
      </c>
      <c r="I186" s="208">
        <f>I187</f>
        <v>0</v>
      </c>
      <c r="J186" s="208">
        <f>J187</f>
        <v>0</v>
      </c>
      <c r="K186" s="308"/>
    </row>
    <row r="187" spans="1:11" s="202" customFormat="1" x14ac:dyDescent="0.25">
      <c r="A187" s="381" t="s">
        <v>313</v>
      </c>
      <c r="B187" s="378" t="s">
        <v>234</v>
      </c>
      <c r="C187" s="379" t="s">
        <v>441</v>
      </c>
      <c r="D187" s="380" t="s">
        <v>236</v>
      </c>
      <c r="E187" s="751" t="s">
        <v>451</v>
      </c>
      <c r="F187" s="751"/>
      <c r="G187" s="382" t="s">
        <v>255</v>
      </c>
      <c r="H187" s="208">
        <v>1102.5</v>
      </c>
      <c r="I187" s="208">
        <v>0</v>
      </c>
      <c r="J187" s="208">
        <v>0</v>
      </c>
      <c r="K187" s="308"/>
    </row>
    <row r="188" spans="1:11" s="202" customFormat="1" x14ac:dyDescent="0.25">
      <c r="A188" s="383" t="s">
        <v>452</v>
      </c>
      <c r="B188" s="378" t="s">
        <v>234</v>
      </c>
      <c r="C188" s="379" t="s">
        <v>441</v>
      </c>
      <c r="D188" s="380" t="s">
        <v>236</v>
      </c>
      <c r="E188" s="751" t="s">
        <v>453</v>
      </c>
      <c r="F188" s="751"/>
      <c r="G188" s="379"/>
      <c r="H188" s="208">
        <f>H189</f>
        <v>250</v>
      </c>
      <c r="I188" s="208"/>
      <c r="J188" s="208"/>
      <c r="K188" s="308"/>
    </row>
    <row r="189" spans="1:11" s="202" customFormat="1" x14ac:dyDescent="0.25">
      <c r="A189" s="384" t="s">
        <v>313</v>
      </c>
      <c r="B189" s="378" t="s">
        <v>234</v>
      </c>
      <c r="C189" s="379" t="s">
        <v>441</v>
      </c>
      <c r="D189" s="380" t="s">
        <v>236</v>
      </c>
      <c r="E189" s="751" t="s">
        <v>453</v>
      </c>
      <c r="F189" s="751"/>
      <c r="G189" s="382" t="s">
        <v>255</v>
      </c>
      <c r="H189" s="208">
        <v>250</v>
      </c>
      <c r="I189" s="208"/>
      <c r="J189" s="208"/>
      <c r="K189" s="308"/>
    </row>
    <row r="190" spans="1:11" s="202" customFormat="1" x14ac:dyDescent="0.25">
      <c r="A190" s="383" t="s">
        <v>452</v>
      </c>
      <c r="B190" s="378" t="s">
        <v>234</v>
      </c>
      <c r="C190" s="379" t="s">
        <v>441</v>
      </c>
      <c r="D190" s="380" t="s">
        <v>236</v>
      </c>
      <c r="E190" s="751" t="s">
        <v>454</v>
      </c>
      <c r="F190" s="751"/>
      <c r="G190" s="379"/>
      <c r="H190" s="208">
        <v>0</v>
      </c>
      <c r="I190" s="208"/>
      <c r="J190" s="208"/>
      <c r="K190" s="308"/>
    </row>
    <row r="191" spans="1:11" s="202" customFormat="1" x14ac:dyDescent="0.25">
      <c r="A191" s="384" t="s">
        <v>313</v>
      </c>
      <c r="B191" s="378" t="s">
        <v>234</v>
      </c>
      <c r="C191" s="379" t="s">
        <v>441</v>
      </c>
      <c r="D191" s="380" t="s">
        <v>236</v>
      </c>
      <c r="E191" s="751" t="s">
        <v>454</v>
      </c>
      <c r="F191" s="751"/>
      <c r="G191" s="382" t="s">
        <v>255</v>
      </c>
      <c r="H191" s="208">
        <v>0</v>
      </c>
      <c r="I191" s="208"/>
      <c r="J191" s="208"/>
      <c r="K191" s="308"/>
    </row>
    <row r="192" spans="1:11" s="202" customFormat="1" ht="37.5" x14ac:dyDescent="0.25">
      <c r="A192" s="385" t="s">
        <v>455</v>
      </c>
      <c r="B192" s="158" t="s">
        <v>234</v>
      </c>
      <c r="C192" s="123" t="s">
        <v>441</v>
      </c>
      <c r="D192" s="165" t="s">
        <v>236</v>
      </c>
      <c r="E192" s="245" t="s">
        <v>448</v>
      </c>
      <c r="F192" s="177" t="s">
        <v>456</v>
      </c>
      <c r="G192" s="129"/>
      <c r="H192" s="155">
        <f>+H193</f>
        <v>1135.846</v>
      </c>
      <c r="I192" s="155">
        <v>0</v>
      </c>
      <c r="J192" s="155">
        <v>0</v>
      </c>
    </row>
    <row r="193" spans="1:10" s="202" customFormat="1" ht="56.25" x14ac:dyDescent="0.25">
      <c r="A193" s="164" t="s">
        <v>246</v>
      </c>
      <c r="B193" s="158" t="s">
        <v>234</v>
      </c>
      <c r="C193" s="123" t="s">
        <v>441</v>
      </c>
      <c r="D193" s="123" t="s">
        <v>236</v>
      </c>
      <c r="E193" s="249" t="s">
        <v>448</v>
      </c>
      <c r="F193" s="226" t="s">
        <v>456</v>
      </c>
      <c r="G193" s="129" t="s">
        <v>247</v>
      </c>
      <c r="H193" s="208">
        <v>1135.846</v>
      </c>
      <c r="I193" s="208">
        <v>0</v>
      </c>
      <c r="J193" s="208">
        <v>0</v>
      </c>
    </row>
    <row r="194" spans="1:10" s="156" customFormat="1" ht="37.5" x14ac:dyDescent="0.25">
      <c r="A194" s="386" t="s">
        <v>457</v>
      </c>
      <c r="B194" s="158" t="s">
        <v>234</v>
      </c>
      <c r="C194" s="123" t="s">
        <v>441</v>
      </c>
      <c r="D194" s="165" t="s">
        <v>236</v>
      </c>
      <c r="E194" s="249" t="s">
        <v>448</v>
      </c>
      <c r="F194" s="226" t="s">
        <v>458</v>
      </c>
      <c r="G194" s="159"/>
      <c r="H194" s="155">
        <f>H195</f>
        <v>3452.846</v>
      </c>
      <c r="I194" s="155">
        <f>I195</f>
        <v>2702.4679999999998</v>
      </c>
      <c r="J194" s="155">
        <f>J195</f>
        <v>2702.4679999999998</v>
      </c>
    </row>
    <row r="195" spans="1:10" s="156" customFormat="1" ht="56.25" x14ac:dyDescent="0.25">
      <c r="A195" s="164" t="s">
        <v>246</v>
      </c>
      <c r="B195" s="158" t="s">
        <v>234</v>
      </c>
      <c r="C195" s="123" t="s">
        <v>441</v>
      </c>
      <c r="D195" s="165" t="s">
        <v>236</v>
      </c>
      <c r="E195" s="249" t="s">
        <v>448</v>
      </c>
      <c r="F195" s="226" t="s">
        <v>458</v>
      </c>
      <c r="G195" s="129" t="s">
        <v>247</v>
      </c>
      <c r="H195" s="208">
        <v>3452.846</v>
      </c>
      <c r="I195" s="208">
        <v>2702.4679999999998</v>
      </c>
      <c r="J195" s="208">
        <v>2702.4679999999998</v>
      </c>
    </row>
    <row r="196" spans="1:10" s="156" customFormat="1" ht="58.5" x14ac:dyDescent="0.25">
      <c r="A196" s="387" t="s">
        <v>459</v>
      </c>
      <c r="B196" s="149" t="s">
        <v>234</v>
      </c>
      <c r="C196" s="129" t="s">
        <v>441</v>
      </c>
      <c r="D196" s="129" t="s">
        <v>236</v>
      </c>
      <c r="E196" s="752" t="s">
        <v>460</v>
      </c>
      <c r="F196" s="753"/>
      <c r="G196" s="129"/>
      <c r="H196" s="127">
        <f>H197</f>
        <v>1029.5</v>
      </c>
      <c r="I196" s="127">
        <f>I197</f>
        <v>873.5</v>
      </c>
      <c r="J196" s="127">
        <f>J197</f>
        <v>873.5</v>
      </c>
    </row>
    <row r="197" spans="1:10" s="156" customFormat="1" ht="37.5" x14ac:dyDescent="0.25">
      <c r="A197" s="302" t="s">
        <v>461</v>
      </c>
      <c r="B197" s="158" t="s">
        <v>234</v>
      </c>
      <c r="C197" s="123" t="s">
        <v>441</v>
      </c>
      <c r="D197" s="123" t="s">
        <v>236</v>
      </c>
      <c r="E197" s="754" t="s">
        <v>462</v>
      </c>
      <c r="F197" s="755"/>
      <c r="G197" s="123"/>
      <c r="H197" s="201">
        <f>H198+H200+H202</f>
        <v>1029.5</v>
      </c>
      <c r="I197" s="201">
        <f>I198+I200+I202</f>
        <v>873.5</v>
      </c>
      <c r="J197" s="201">
        <f>J198+J200+J202</f>
        <v>873.5</v>
      </c>
    </row>
    <row r="198" spans="1:10" s="156" customFormat="1" ht="37.5" x14ac:dyDescent="0.25">
      <c r="A198" s="388" t="s">
        <v>463</v>
      </c>
      <c r="B198" s="158" t="s">
        <v>234</v>
      </c>
      <c r="C198" s="123" t="s">
        <v>441</v>
      </c>
      <c r="D198" s="123" t="s">
        <v>236</v>
      </c>
      <c r="E198" s="245" t="s">
        <v>464</v>
      </c>
      <c r="F198" s="212" t="s">
        <v>456</v>
      </c>
      <c r="G198" s="129"/>
      <c r="H198" s="208">
        <f>H199</f>
        <v>342</v>
      </c>
      <c r="I198" s="208">
        <v>0</v>
      </c>
      <c r="J198" s="208">
        <v>0</v>
      </c>
    </row>
    <row r="199" spans="1:10" s="156" customFormat="1" ht="56.25" x14ac:dyDescent="0.25">
      <c r="A199" s="164" t="s">
        <v>246</v>
      </c>
      <c r="B199" s="158" t="s">
        <v>234</v>
      </c>
      <c r="C199" s="123" t="s">
        <v>441</v>
      </c>
      <c r="D199" s="165" t="s">
        <v>236</v>
      </c>
      <c r="E199" s="389" t="s">
        <v>464</v>
      </c>
      <c r="F199" s="390" t="s">
        <v>456</v>
      </c>
      <c r="G199" s="150" t="s">
        <v>247</v>
      </c>
      <c r="H199" s="208">
        <v>342</v>
      </c>
      <c r="I199" s="208">
        <v>0</v>
      </c>
      <c r="J199" s="208">
        <v>0</v>
      </c>
    </row>
    <row r="200" spans="1:10" s="156" customFormat="1" ht="37.5" x14ac:dyDescent="0.25">
      <c r="A200" s="386" t="s">
        <v>457</v>
      </c>
      <c r="B200" s="158" t="s">
        <v>234</v>
      </c>
      <c r="C200" s="123" t="s">
        <v>441</v>
      </c>
      <c r="D200" s="165" t="s">
        <v>236</v>
      </c>
      <c r="E200" s="389" t="s">
        <v>464</v>
      </c>
      <c r="F200" s="390" t="s">
        <v>458</v>
      </c>
      <c r="G200" s="150"/>
      <c r="H200" s="208">
        <f>H201</f>
        <v>650</v>
      </c>
      <c r="I200" s="208">
        <f>I201</f>
        <v>850</v>
      </c>
      <c r="J200" s="208">
        <f>J201</f>
        <v>850</v>
      </c>
    </row>
    <row r="201" spans="1:10" s="156" customFormat="1" ht="56.25" x14ac:dyDescent="0.25">
      <c r="A201" s="303" t="s">
        <v>465</v>
      </c>
      <c r="B201" s="158" t="s">
        <v>234</v>
      </c>
      <c r="C201" s="123" t="s">
        <v>441</v>
      </c>
      <c r="D201" s="123" t="s">
        <v>236</v>
      </c>
      <c r="E201" s="389" t="s">
        <v>464</v>
      </c>
      <c r="F201" s="390" t="s">
        <v>458</v>
      </c>
      <c r="G201" s="129" t="s">
        <v>247</v>
      </c>
      <c r="H201" s="208">
        <v>650</v>
      </c>
      <c r="I201" s="208">
        <v>850</v>
      </c>
      <c r="J201" s="208">
        <v>850</v>
      </c>
    </row>
    <row r="202" spans="1:10" s="156" customFormat="1" x14ac:dyDescent="0.25">
      <c r="A202" s="174" t="s">
        <v>310</v>
      </c>
      <c r="B202" s="158" t="s">
        <v>234</v>
      </c>
      <c r="C202" s="123" t="s">
        <v>441</v>
      </c>
      <c r="D202" s="165" t="s">
        <v>236</v>
      </c>
      <c r="E202" s="389" t="s">
        <v>464</v>
      </c>
      <c r="F202" s="390" t="s">
        <v>449</v>
      </c>
      <c r="G202" s="129"/>
      <c r="H202" s="208">
        <f>H203+H204</f>
        <v>37.5</v>
      </c>
      <c r="I202" s="208">
        <f>I203</f>
        <v>23.5</v>
      </c>
      <c r="J202" s="208">
        <f>J203</f>
        <v>23.5</v>
      </c>
    </row>
    <row r="203" spans="1:10" s="156" customFormat="1" x14ac:dyDescent="0.25">
      <c r="A203" s="303" t="s">
        <v>466</v>
      </c>
      <c r="B203" s="158" t="s">
        <v>234</v>
      </c>
      <c r="C203" s="123" t="s">
        <v>441</v>
      </c>
      <c r="D203" s="123" t="s">
        <v>236</v>
      </c>
      <c r="E203" s="389" t="s">
        <v>464</v>
      </c>
      <c r="F203" s="390" t="s">
        <v>449</v>
      </c>
      <c r="G203" s="129" t="s">
        <v>255</v>
      </c>
      <c r="H203" s="208">
        <v>36.5</v>
      </c>
      <c r="I203" s="208">
        <v>23.5</v>
      </c>
      <c r="J203" s="208">
        <v>23.5</v>
      </c>
    </row>
    <row r="204" spans="1:10" s="156" customFormat="1" x14ac:dyDescent="0.25">
      <c r="A204" s="303" t="s">
        <v>256</v>
      </c>
      <c r="B204" s="158" t="s">
        <v>234</v>
      </c>
      <c r="C204" s="123" t="s">
        <v>441</v>
      </c>
      <c r="D204" s="123" t="s">
        <v>236</v>
      </c>
      <c r="E204" s="389" t="s">
        <v>464</v>
      </c>
      <c r="F204" s="390" t="s">
        <v>449</v>
      </c>
      <c r="G204" s="129" t="s">
        <v>257</v>
      </c>
      <c r="H204" s="208">
        <v>1</v>
      </c>
      <c r="I204" s="208"/>
      <c r="J204" s="208"/>
    </row>
    <row r="205" spans="1:10" s="261" customFormat="1" x14ac:dyDescent="0.25">
      <c r="A205" s="297" t="s">
        <v>467</v>
      </c>
      <c r="B205" s="255" t="s">
        <v>234</v>
      </c>
      <c r="C205" s="391">
        <v>10</v>
      </c>
      <c r="D205" s="391"/>
      <c r="E205" s="374"/>
      <c r="F205" s="375"/>
      <c r="G205" s="132"/>
      <c r="H205" s="137">
        <f>H206</f>
        <v>1</v>
      </c>
      <c r="I205" s="137">
        <f>+I206</f>
        <v>1</v>
      </c>
      <c r="J205" s="137">
        <f>+J206</f>
        <v>1</v>
      </c>
    </row>
    <row r="206" spans="1:10" s="211" customFormat="1" x14ac:dyDescent="0.25">
      <c r="A206" s="139" t="s">
        <v>468</v>
      </c>
      <c r="B206" s="140" t="s">
        <v>234</v>
      </c>
      <c r="C206" s="392">
        <v>10</v>
      </c>
      <c r="D206" s="263" t="s">
        <v>236</v>
      </c>
      <c r="E206" s="209"/>
      <c r="F206" s="210"/>
      <c r="G206" s="263"/>
      <c r="H206" s="166">
        <f t="shared" ref="H206:J208" si="11">H207</f>
        <v>1</v>
      </c>
      <c r="I206" s="166">
        <f t="shared" si="11"/>
        <v>1</v>
      </c>
      <c r="J206" s="166">
        <f t="shared" si="11"/>
        <v>1</v>
      </c>
    </row>
    <row r="207" spans="1:10" s="202" customFormat="1" ht="56.25" x14ac:dyDescent="0.25">
      <c r="A207" s="393" t="s">
        <v>469</v>
      </c>
      <c r="B207" s="149" t="s">
        <v>234</v>
      </c>
      <c r="C207" s="394">
        <v>10</v>
      </c>
      <c r="D207" s="395" t="s">
        <v>236</v>
      </c>
      <c r="E207" s="245" t="s">
        <v>470</v>
      </c>
      <c r="F207" s="212" t="s">
        <v>294</v>
      </c>
      <c r="G207" s="190"/>
      <c r="H207" s="127">
        <f t="shared" si="11"/>
        <v>1</v>
      </c>
      <c r="I207" s="127">
        <f t="shared" si="11"/>
        <v>1</v>
      </c>
      <c r="J207" s="127">
        <f t="shared" si="11"/>
        <v>1</v>
      </c>
    </row>
    <row r="208" spans="1:10" s="202" customFormat="1" ht="75" x14ac:dyDescent="0.25">
      <c r="A208" s="62" t="s">
        <v>471</v>
      </c>
      <c r="B208" s="158" t="s">
        <v>234</v>
      </c>
      <c r="C208" s="234">
        <v>10</v>
      </c>
      <c r="D208" s="238" t="s">
        <v>236</v>
      </c>
      <c r="E208" s="249" t="s">
        <v>472</v>
      </c>
      <c r="F208" s="250" t="s">
        <v>294</v>
      </c>
      <c r="G208" s="396"/>
      <c r="H208" s="201">
        <f t="shared" si="11"/>
        <v>1</v>
      </c>
      <c r="I208" s="201">
        <f t="shared" si="11"/>
        <v>1</v>
      </c>
      <c r="J208" s="201">
        <f t="shared" si="11"/>
        <v>1</v>
      </c>
    </row>
    <row r="209" spans="1:10" s="202" customFormat="1" ht="37.5" x14ac:dyDescent="0.25">
      <c r="A209" s="397" t="s">
        <v>473</v>
      </c>
      <c r="B209" s="158" t="s">
        <v>234</v>
      </c>
      <c r="C209" s="398">
        <v>10</v>
      </c>
      <c r="D209" s="238" t="s">
        <v>236</v>
      </c>
      <c r="E209" s="249" t="s">
        <v>474</v>
      </c>
      <c r="F209" s="250" t="s">
        <v>294</v>
      </c>
      <c r="G209" s="237"/>
      <c r="H209" s="201">
        <f>H211</f>
        <v>1</v>
      </c>
      <c r="I209" s="201">
        <f>I211</f>
        <v>1</v>
      </c>
      <c r="J209" s="201">
        <f>J216</f>
        <v>1</v>
      </c>
    </row>
    <row r="210" spans="1:10" s="202" customFormat="1" x14ac:dyDescent="0.25">
      <c r="A210" s="247" t="s">
        <v>475</v>
      </c>
      <c r="B210" s="158" t="s">
        <v>234</v>
      </c>
      <c r="C210" s="234">
        <v>10</v>
      </c>
      <c r="D210" s="238" t="s">
        <v>236</v>
      </c>
      <c r="E210" s="249" t="s">
        <v>474</v>
      </c>
      <c r="F210" s="250" t="s">
        <v>476</v>
      </c>
      <c r="G210" s="396"/>
      <c r="H210" s="201">
        <v>5</v>
      </c>
      <c r="I210" s="201">
        <v>1</v>
      </c>
      <c r="J210" s="201">
        <v>1</v>
      </c>
    </row>
    <row r="211" spans="1:10" s="202" customFormat="1" x14ac:dyDescent="0.25">
      <c r="A211" s="174" t="s">
        <v>477</v>
      </c>
      <c r="B211" s="158" t="s">
        <v>234</v>
      </c>
      <c r="C211" s="234">
        <v>10</v>
      </c>
      <c r="D211" s="238" t="s">
        <v>236</v>
      </c>
      <c r="E211" s="249" t="s">
        <v>474</v>
      </c>
      <c r="F211" s="250" t="s">
        <v>476</v>
      </c>
      <c r="G211" s="396" t="s">
        <v>478</v>
      </c>
      <c r="H211" s="201">
        <v>1</v>
      </c>
      <c r="I211" s="201">
        <v>1</v>
      </c>
      <c r="J211" s="201">
        <v>1</v>
      </c>
    </row>
    <row r="212" spans="1:10" s="167" customFormat="1" hidden="1" x14ac:dyDescent="0.25">
      <c r="A212" s="399" t="s">
        <v>479</v>
      </c>
      <c r="B212" s="140" t="s">
        <v>234</v>
      </c>
      <c r="C212" s="400">
        <v>10</v>
      </c>
      <c r="D212" s="401" t="s">
        <v>317</v>
      </c>
      <c r="E212" s="402"/>
      <c r="F212" s="403"/>
      <c r="G212" s="404"/>
      <c r="H212" s="166">
        <f>H213</f>
        <v>0</v>
      </c>
      <c r="I212" s="166"/>
      <c r="J212" s="166"/>
    </row>
    <row r="213" spans="1:10" s="156" customFormat="1" ht="56.25" hidden="1" x14ac:dyDescent="0.25">
      <c r="A213" s="405" t="s">
        <v>480</v>
      </c>
      <c r="B213" s="149" t="s">
        <v>234</v>
      </c>
      <c r="C213" s="406">
        <v>10</v>
      </c>
      <c r="D213" s="406" t="s">
        <v>317</v>
      </c>
      <c r="E213" s="245" t="s">
        <v>481</v>
      </c>
      <c r="F213" s="212" t="s">
        <v>241</v>
      </c>
      <c r="G213" s="150"/>
      <c r="H213" s="127">
        <f>H214</f>
        <v>0</v>
      </c>
      <c r="I213" s="127"/>
      <c r="J213" s="127"/>
    </row>
    <row r="214" spans="1:10" s="128" customFormat="1" ht="75" hidden="1" x14ac:dyDescent="0.25">
      <c r="A214" s="62" t="s">
        <v>482</v>
      </c>
      <c r="B214" s="158" t="s">
        <v>234</v>
      </c>
      <c r="C214" s="407" t="s">
        <v>333</v>
      </c>
      <c r="D214" s="408" t="s">
        <v>317</v>
      </c>
      <c r="E214" s="409" t="s">
        <v>483</v>
      </c>
      <c r="F214" s="199" t="s">
        <v>241</v>
      </c>
      <c r="G214" s="124"/>
      <c r="H214" s="201">
        <f>H215</f>
        <v>0</v>
      </c>
      <c r="I214" s="201"/>
      <c r="J214" s="201"/>
    </row>
    <row r="215" spans="1:10" s="128" customFormat="1" hidden="1" x14ac:dyDescent="0.25">
      <c r="A215" s="252" t="s">
        <v>484</v>
      </c>
      <c r="B215" s="158" t="s">
        <v>234</v>
      </c>
      <c r="C215" s="410" t="s">
        <v>333</v>
      </c>
      <c r="D215" s="411" t="s">
        <v>317</v>
      </c>
      <c r="E215" s="409" t="s">
        <v>483</v>
      </c>
      <c r="F215" s="199" t="s">
        <v>485</v>
      </c>
      <c r="G215" s="124"/>
      <c r="H215" s="201">
        <f>H216</f>
        <v>0</v>
      </c>
      <c r="I215" s="201"/>
      <c r="J215" s="201"/>
    </row>
    <row r="216" spans="1:10" s="128" customFormat="1" hidden="1" x14ac:dyDescent="0.25">
      <c r="A216" s="174" t="s">
        <v>477</v>
      </c>
      <c r="B216" s="158" t="s">
        <v>234</v>
      </c>
      <c r="C216" s="412" t="s">
        <v>333</v>
      </c>
      <c r="D216" s="412" t="s">
        <v>317</v>
      </c>
      <c r="E216" s="249" t="s">
        <v>474</v>
      </c>
      <c r="F216" s="250" t="s">
        <v>476</v>
      </c>
      <c r="G216" s="124" t="s">
        <v>478</v>
      </c>
      <c r="H216" s="208">
        <v>0</v>
      </c>
      <c r="I216" s="208">
        <v>0</v>
      </c>
      <c r="J216" s="208">
        <v>1</v>
      </c>
    </row>
    <row r="217" spans="1:10" s="138" customFormat="1" x14ac:dyDescent="0.25">
      <c r="A217" s="413" t="s">
        <v>486</v>
      </c>
      <c r="B217" s="131" t="s">
        <v>234</v>
      </c>
      <c r="C217" s="414">
        <v>11</v>
      </c>
      <c r="D217" s="415"/>
      <c r="E217" s="348"/>
      <c r="F217" s="349"/>
      <c r="G217" s="416"/>
      <c r="H217" s="417">
        <f t="shared" ref="H217:J222" si="12">H218</f>
        <v>35</v>
      </c>
      <c r="I217" s="417">
        <f t="shared" si="12"/>
        <v>50</v>
      </c>
      <c r="J217" s="417">
        <f t="shared" si="12"/>
        <v>50</v>
      </c>
    </row>
    <row r="218" spans="1:10" s="424" customFormat="1" x14ac:dyDescent="0.3">
      <c r="A218" s="418" t="s">
        <v>487</v>
      </c>
      <c r="B218" s="419" t="s">
        <v>234</v>
      </c>
      <c r="C218" s="195">
        <v>11</v>
      </c>
      <c r="D218" s="420" t="s">
        <v>236</v>
      </c>
      <c r="E218" s="421"/>
      <c r="F218" s="422"/>
      <c r="G218" s="423"/>
      <c r="H218" s="276">
        <f t="shared" si="12"/>
        <v>35</v>
      </c>
      <c r="I218" s="276">
        <f t="shared" si="12"/>
        <v>50</v>
      </c>
      <c r="J218" s="276">
        <f t="shared" si="12"/>
        <v>50</v>
      </c>
    </row>
    <row r="219" spans="1:10" s="338" customFormat="1" ht="75" x14ac:dyDescent="0.25">
      <c r="A219" s="425" t="s">
        <v>488</v>
      </c>
      <c r="B219" s="129" t="s">
        <v>234</v>
      </c>
      <c r="C219" s="129" t="s">
        <v>489</v>
      </c>
      <c r="D219" s="176" t="s">
        <v>236</v>
      </c>
      <c r="E219" s="426" t="s">
        <v>490</v>
      </c>
      <c r="F219" s="169" t="s">
        <v>294</v>
      </c>
      <c r="G219" s="178"/>
      <c r="H219" s="208">
        <f t="shared" si="12"/>
        <v>35</v>
      </c>
      <c r="I219" s="208">
        <f t="shared" si="12"/>
        <v>50</v>
      </c>
      <c r="J219" s="208">
        <f t="shared" si="12"/>
        <v>50</v>
      </c>
    </row>
    <row r="220" spans="1:10" s="128" customFormat="1" ht="93.75" x14ac:dyDescent="0.25">
      <c r="A220" s="164" t="s">
        <v>491</v>
      </c>
      <c r="B220" s="123" t="s">
        <v>234</v>
      </c>
      <c r="C220" s="123" t="s">
        <v>489</v>
      </c>
      <c r="D220" s="165" t="s">
        <v>236</v>
      </c>
      <c r="E220" s="427" t="s">
        <v>492</v>
      </c>
      <c r="F220" s="162" t="s">
        <v>294</v>
      </c>
      <c r="G220" s="200"/>
      <c r="H220" s="208">
        <f>H222</f>
        <v>35</v>
      </c>
      <c r="I220" s="208">
        <f>I222</f>
        <v>50</v>
      </c>
      <c r="J220" s="208">
        <f>J222</f>
        <v>50</v>
      </c>
    </row>
    <row r="221" spans="1:10" s="128" customFormat="1" ht="56.25" x14ac:dyDescent="0.25">
      <c r="A221" s="164" t="s">
        <v>493</v>
      </c>
      <c r="B221" s="123" t="s">
        <v>234</v>
      </c>
      <c r="C221" s="123" t="s">
        <v>489</v>
      </c>
      <c r="D221" s="123" t="s">
        <v>236</v>
      </c>
      <c r="E221" s="427" t="s">
        <v>494</v>
      </c>
      <c r="F221" s="162" t="s">
        <v>294</v>
      </c>
      <c r="G221" s="328"/>
      <c r="H221" s="328">
        <f>H222</f>
        <v>35</v>
      </c>
      <c r="I221" s="328">
        <f>I222</f>
        <v>50</v>
      </c>
      <c r="J221" s="208">
        <v>50</v>
      </c>
    </row>
    <row r="222" spans="1:10" s="128" customFormat="1" ht="56.25" x14ac:dyDescent="0.3">
      <c r="A222" s="428" t="s">
        <v>495</v>
      </c>
      <c r="B222" s="123" t="s">
        <v>234</v>
      </c>
      <c r="C222" s="123" t="s">
        <v>489</v>
      </c>
      <c r="D222" s="165" t="s">
        <v>236</v>
      </c>
      <c r="E222" s="427" t="s">
        <v>494</v>
      </c>
      <c r="F222" s="162" t="s">
        <v>496</v>
      </c>
      <c r="G222" s="200"/>
      <c r="H222" s="208">
        <f t="shared" si="12"/>
        <v>35</v>
      </c>
      <c r="I222" s="208">
        <f t="shared" si="12"/>
        <v>50</v>
      </c>
      <c r="J222" s="208">
        <f t="shared" si="12"/>
        <v>50</v>
      </c>
    </row>
    <row r="223" spans="1:10" s="128" customFormat="1" x14ac:dyDescent="0.25">
      <c r="A223" s="253" t="s">
        <v>254</v>
      </c>
      <c r="B223" s="123" t="s">
        <v>234</v>
      </c>
      <c r="C223" s="123" t="s">
        <v>489</v>
      </c>
      <c r="D223" s="165" t="s">
        <v>236</v>
      </c>
      <c r="E223" s="427" t="s">
        <v>494</v>
      </c>
      <c r="F223" s="162" t="s">
        <v>496</v>
      </c>
      <c r="G223" s="178" t="s">
        <v>255</v>
      </c>
      <c r="H223" s="208">
        <v>35</v>
      </c>
      <c r="I223" s="208">
        <v>50</v>
      </c>
      <c r="J223" s="208">
        <v>50</v>
      </c>
    </row>
    <row r="224" spans="1:10" s="138" customFormat="1" hidden="1" x14ac:dyDescent="0.25">
      <c r="A224" s="429" t="s">
        <v>497</v>
      </c>
      <c r="B224" s="320"/>
      <c r="C224" s="320"/>
      <c r="D224" s="430"/>
      <c r="E224" s="431"/>
      <c r="F224" s="432"/>
      <c r="G224" s="416"/>
      <c r="H224" s="433">
        <f>+H225</f>
        <v>0</v>
      </c>
      <c r="I224" s="433"/>
      <c r="J224" s="433"/>
    </row>
    <row r="225" spans="1:10" s="128" customFormat="1" hidden="1" x14ac:dyDescent="0.25">
      <c r="A225" s="171" t="s">
        <v>254</v>
      </c>
      <c r="B225" s="123" t="s">
        <v>234</v>
      </c>
      <c r="C225" s="123" t="s">
        <v>489</v>
      </c>
      <c r="D225" s="123" t="s">
        <v>238</v>
      </c>
      <c r="E225" s="427" t="s">
        <v>498</v>
      </c>
      <c r="F225" s="162" t="s">
        <v>499</v>
      </c>
      <c r="G225" s="200" t="s">
        <v>255</v>
      </c>
      <c r="H225" s="208"/>
      <c r="I225" s="208"/>
      <c r="J225" s="208"/>
    </row>
    <row r="226" spans="1:10" s="138" customFormat="1" x14ac:dyDescent="0.25">
      <c r="A226" s="434" t="s">
        <v>500</v>
      </c>
      <c r="B226" s="131" t="s">
        <v>234</v>
      </c>
      <c r="C226" s="131" t="s">
        <v>288</v>
      </c>
      <c r="D226" s="320"/>
      <c r="E226" s="756"/>
      <c r="F226" s="757"/>
      <c r="G226" s="320"/>
      <c r="H226" s="435">
        <f>H227</f>
        <v>0.30901000000000001</v>
      </c>
      <c r="I226" s="435">
        <f t="shared" ref="I226:J228" si="13">I227</f>
        <v>0</v>
      </c>
      <c r="J226" s="435">
        <f t="shared" si="13"/>
        <v>0</v>
      </c>
    </row>
    <row r="227" spans="1:10" s="424" customFormat="1" x14ac:dyDescent="0.25">
      <c r="A227" s="436" t="s">
        <v>500</v>
      </c>
      <c r="B227" s="301" t="s">
        <v>234</v>
      </c>
      <c r="C227" s="301" t="s">
        <v>288</v>
      </c>
      <c r="D227" s="301" t="s">
        <v>236</v>
      </c>
      <c r="E227" s="758"/>
      <c r="F227" s="759"/>
      <c r="G227" s="301"/>
      <c r="H227" s="437">
        <f>H228</f>
        <v>0.30901000000000001</v>
      </c>
      <c r="I227" s="437">
        <f t="shared" si="13"/>
        <v>0</v>
      </c>
      <c r="J227" s="437">
        <f t="shared" si="13"/>
        <v>0</v>
      </c>
    </row>
    <row r="228" spans="1:10" s="128" customFormat="1" ht="56.25" x14ac:dyDescent="0.25">
      <c r="A228" s="425" t="s">
        <v>501</v>
      </c>
      <c r="B228" s="123" t="s">
        <v>234</v>
      </c>
      <c r="C228" s="123" t="s">
        <v>288</v>
      </c>
      <c r="D228" s="123" t="s">
        <v>236</v>
      </c>
      <c r="E228" s="749" t="s">
        <v>502</v>
      </c>
      <c r="F228" s="750"/>
      <c r="G228" s="123"/>
      <c r="H228" s="183">
        <f>H229</f>
        <v>0.30901000000000001</v>
      </c>
      <c r="I228" s="183">
        <f t="shared" si="13"/>
        <v>0</v>
      </c>
      <c r="J228" s="183">
        <f t="shared" si="13"/>
        <v>0</v>
      </c>
    </row>
    <row r="229" spans="1:10" s="128" customFormat="1" ht="75" x14ac:dyDescent="0.25">
      <c r="A229" s="164" t="s">
        <v>503</v>
      </c>
      <c r="B229" s="123" t="s">
        <v>234</v>
      </c>
      <c r="C229" s="123" t="s">
        <v>288</v>
      </c>
      <c r="D229" s="123" t="s">
        <v>236</v>
      </c>
      <c r="E229" s="749" t="s">
        <v>504</v>
      </c>
      <c r="F229" s="750"/>
      <c r="G229" s="123"/>
      <c r="H229" s="183">
        <f>H231</f>
        <v>0.30901000000000001</v>
      </c>
      <c r="I229" s="183">
        <f>I231</f>
        <v>0</v>
      </c>
      <c r="J229" s="183">
        <f>J231</f>
        <v>0</v>
      </c>
    </row>
    <row r="230" spans="1:10" s="128" customFormat="1" x14ac:dyDescent="0.25">
      <c r="A230" s="164" t="s">
        <v>505</v>
      </c>
      <c r="B230" s="123" t="s">
        <v>234</v>
      </c>
      <c r="C230" s="123" t="s">
        <v>288</v>
      </c>
      <c r="D230" s="123" t="s">
        <v>236</v>
      </c>
      <c r="E230" s="165" t="s">
        <v>506</v>
      </c>
      <c r="F230" s="200" t="s">
        <v>294</v>
      </c>
      <c r="G230" s="123"/>
      <c r="H230" s="183">
        <f t="shared" ref="H230:J231" si="14">H231</f>
        <v>0.30901000000000001</v>
      </c>
      <c r="I230" s="183">
        <f t="shared" si="14"/>
        <v>0</v>
      </c>
      <c r="J230" s="183">
        <f t="shared" si="14"/>
        <v>0</v>
      </c>
    </row>
    <row r="231" spans="1:10" s="128" customFormat="1" x14ac:dyDescent="0.25">
      <c r="A231" s="438" t="s">
        <v>500</v>
      </c>
      <c r="B231" s="123" t="s">
        <v>234</v>
      </c>
      <c r="C231" s="123" t="s">
        <v>288</v>
      </c>
      <c r="D231" s="123" t="s">
        <v>236</v>
      </c>
      <c r="E231" s="749" t="s">
        <v>507</v>
      </c>
      <c r="F231" s="750"/>
      <c r="G231" s="123"/>
      <c r="H231" s="183">
        <f t="shared" si="14"/>
        <v>0.30901000000000001</v>
      </c>
      <c r="I231" s="183">
        <f t="shared" si="14"/>
        <v>0</v>
      </c>
      <c r="J231" s="183">
        <f t="shared" si="14"/>
        <v>0</v>
      </c>
    </row>
    <row r="232" spans="1:10" s="128" customFormat="1" x14ac:dyDescent="0.25">
      <c r="A232" s="438" t="s">
        <v>508</v>
      </c>
      <c r="B232" s="123" t="s">
        <v>234</v>
      </c>
      <c r="C232" s="123" t="s">
        <v>288</v>
      </c>
      <c r="D232" s="123" t="s">
        <v>236</v>
      </c>
      <c r="E232" s="749" t="s">
        <v>507</v>
      </c>
      <c r="F232" s="750"/>
      <c r="G232" s="129" t="s">
        <v>509</v>
      </c>
      <c r="H232" s="183">
        <v>0.30901000000000001</v>
      </c>
      <c r="I232" s="183">
        <v>0</v>
      </c>
      <c r="J232" s="183">
        <v>0</v>
      </c>
    </row>
    <row r="233" spans="1:10" s="128" customFormat="1" x14ac:dyDescent="0.25">
      <c r="A233" s="439" t="s">
        <v>510</v>
      </c>
      <c r="B233" s="123"/>
      <c r="C233" s="123"/>
      <c r="D233" s="123"/>
      <c r="E233" s="440"/>
      <c r="F233" s="441"/>
      <c r="G233" s="123"/>
      <c r="H233" s="183"/>
      <c r="I233" s="183"/>
      <c r="J233" s="183"/>
    </row>
    <row r="234" spans="1:10" s="128" customFormat="1" x14ac:dyDescent="0.3">
      <c r="A234" s="442" t="s">
        <v>497</v>
      </c>
      <c r="B234" s="123"/>
      <c r="C234" s="123"/>
      <c r="D234" s="123"/>
      <c r="E234" s="440"/>
      <c r="F234" s="441"/>
      <c r="G234" s="123"/>
      <c r="H234" s="183">
        <v>0</v>
      </c>
      <c r="I234" s="183"/>
      <c r="J234" s="183"/>
    </row>
    <row r="235" spans="1:10" s="128" customFormat="1" x14ac:dyDescent="0.25">
      <c r="A235" s="443"/>
      <c r="B235" s="444"/>
      <c r="C235" s="444"/>
      <c r="D235" s="444"/>
      <c r="E235" s="445"/>
      <c r="F235" s="446"/>
      <c r="G235" s="444"/>
      <c r="H235" s="447"/>
      <c r="I235" s="448"/>
    </row>
    <row r="236" spans="1:10" s="128" customFormat="1" x14ac:dyDescent="0.25">
      <c r="A236" s="443"/>
      <c r="B236" s="444"/>
      <c r="C236" s="444"/>
      <c r="D236" s="444"/>
      <c r="E236" s="445"/>
      <c r="F236" s="446"/>
      <c r="G236" s="444"/>
      <c r="H236" s="447"/>
      <c r="I236" s="448"/>
    </row>
    <row r="237" spans="1:10" s="128" customFormat="1" x14ac:dyDescent="0.25">
      <c r="A237" s="443"/>
      <c r="B237" s="444"/>
      <c r="C237" s="444"/>
      <c r="D237" s="444"/>
      <c r="E237" s="445"/>
      <c r="F237" s="446"/>
      <c r="G237" s="444"/>
      <c r="H237" s="447"/>
      <c r="I237" s="448"/>
    </row>
    <row r="238" spans="1:10" s="128" customFormat="1" x14ac:dyDescent="0.25">
      <c r="A238" s="443"/>
      <c r="B238" s="444"/>
      <c r="C238" s="444"/>
      <c r="D238" s="444"/>
      <c r="E238" s="445"/>
      <c r="F238" s="446"/>
      <c r="G238" s="444"/>
      <c r="H238" s="447"/>
      <c r="I238" s="448"/>
    </row>
    <row r="239" spans="1:10" s="128" customFormat="1" x14ac:dyDescent="0.25">
      <c r="A239" s="443"/>
      <c r="B239" s="444"/>
      <c r="C239" s="444"/>
      <c r="D239" s="444"/>
      <c r="E239" s="445"/>
      <c r="F239" s="446"/>
      <c r="G239" s="444"/>
      <c r="H239" s="447"/>
      <c r="I239" s="448"/>
    </row>
    <row r="240" spans="1:10" s="128" customFormat="1" x14ac:dyDescent="0.25">
      <c r="A240" s="443"/>
      <c r="B240" s="444"/>
      <c r="C240" s="444"/>
      <c r="D240" s="444"/>
      <c r="E240" s="445"/>
      <c r="F240" s="446"/>
      <c r="G240" s="444"/>
      <c r="H240" s="447"/>
      <c r="I240" s="448"/>
    </row>
    <row r="241" spans="1:9" s="128" customFormat="1" x14ac:dyDescent="0.25">
      <c r="A241" s="443"/>
      <c r="B241" s="444"/>
      <c r="C241" s="444"/>
      <c r="D241" s="444"/>
      <c r="E241" s="445"/>
      <c r="F241" s="446"/>
      <c r="G241" s="444"/>
      <c r="H241" s="447"/>
      <c r="I241" s="448"/>
    </row>
    <row r="242" spans="1:9" s="128" customFormat="1" x14ac:dyDescent="0.25">
      <c r="A242" s="443"/>
      <c r="B242" s="444"/>
      <c r="C242" s="444"/>
      <c r="D242" s="444"/>
      <c r="E242" s="445"/>
      <c r="F242" s="446"/>
      <c r="G242" s="444"/>
      <c r="H242" s="447"/>
      <c r="I242" s="448"/>
    </row>
    <row r="243" spans="1:9" s="128" customFormat="1" x14ac:dyDescent="0.25">
      <c r="A243" s="443"/>
      <c r="B243" s="444"/>
      <c r="C243" s="444"/>
      <c r="D243" s="444"/>
      <c r="E243" s="445"/>
      <c r="F243" s="446"/>
      <c r="G243" s="444"/>
      <c r="H243" s="447"/>
      <c r="I243" s="448"/>
    </row>
    <row r="244" spans="1:9" s="128" customFormat="1" x14ac:dyDescent="0.25">
      <c r="A244" s="443"/>
      <c r="B244" s="444"/>
      <c r="C244" s="444"/>
      <c r="D244" s="444"/>
      <c r="E244" s="445"/>
      <c r="F244" s="446"/>
      <c r="G244" s="444"/>
      <c r="H244" s="447"/>
      <c r="I244" s="448"/>
    </row>
    <row r="245" spans="1:9" s="128" customFormat="1" x14ac:dyDescent="0.25">
      <c r="A245" s="443"/>
      <c r="B245" s="444"/>
      <c r="C245" s="444"/>
      <c r="D245" s="444"/>
      <c r="E245" s="445"/>
      <c r="F245" s="446"/>
      <c r="G245" s="444"/>
      <c r="H245" s="447"/>
      <c r="I245" s="448"/>
    </row>
    <row r="246" spans="1:9" s="128" customFormat="1" x14ac:dyDescent="0.25">
      <c r="A246" s="443"/>
      <c r="B246" s="444"/>
      <c r="C246" s="444"/>
      <c r="D246" s="444"/>
      <c r="E246" s="445"/>
      <c r="F246" s="446"/>
      <c r="G246" s="444"/>
      <c r="H246" s="447"/>
      <c r="I246" s="448"/>
    </row>
    <row r="247" spans="1:9" s="128" customFormat="1" x14ac:dyDescent="0.25">
      <c r="A247" s="443"/>
      <c r="B247" s="444"/>
      <c r="C247" s="444"/>
      <c r="D247" s="444"/>
      <c r="E247" s="445"/>
      <c r="F247" s="446"/>
      <c r="G247" s="444"/>
      <c r="H247" s="447"/>
      <c r="I247" s="448"/>
    </row>
    <row r="248" spans="1:9" s="128" customFormat="1" x14ac:dyDescent="0.25">
      <c r="A248" s="443"/>
      <c r="B248" s="444"/>
      <c r="C248" s="444"/>
      <c r="D248" s="444"/>
      <c r="E248" s="445"/>
      <c r="F248" s="446"/>
      <c r="G248" s="444"/>
      <c r="H248" s="447"/>
      <c r="I248" s="448"/>
    </row>
    <row r="249" spans="1:9" s="128" customFormat="1" x14ac:dyDescent="0.25">
      <c r="A249" s="443"/>
      <c r="B249" s="444"/>
      <c r="C249" s="444"/>
      <c r="D249" s="444"/>
      <c r="E249" s="445"/>
      <c r="F249" s="446"/>
      <c r="G249" s="444"/>
      <c r="H249" s="447"/>
      <c r="I249" s="448"/>
    </row>
    <row r="250" spans="1:9" s="128" customFormat="1" x14ac:dyDescent="0.25">
      <c r="A250" s="443"/>
      <c r="B250" s="444"/>
      <c r="C250" s="444"/>
      <c r="D250" s="444"/>
      <c r="E250" s="445"/>
      <c r="F250" s="446"/>
      <c r="G250" s="444"/>
      <c r="H250" s="447"/>
      <c r="I250" s="448"/>
    </row>
    <row r="251" spans="1:9" s="128" customFormat="1" x14ac:dyDescent="0.25">
      <c r="A251" s="443"/>
      <c r="B251" s="444"/>
      <c r="C251" s="444"/>
      <c r="D251" s="444"/>
      <c r="E251" s="445"/>
      <c r="F251" s="446"/>
      <c r="G251" s="444"/>
      <c r="H251" s="447"/>
      <c r="I251" s="448"/>
    </row>
    <row r="252" spans="1:9" s="128" customFormat="1" x14ac:dyDescent="0.25">
      <c r="A252" s="443"/>
      <c r="B252" s="444"/>
      <c r="C252" s="444"/>
      <c r="D252" s="444"/>
      <c r="E252" s="445"/>
      <c r="F252" s="446"/>
      <c r="G252" s="444"/>
      <c r="H252" s="447"/>
      <c r="I252" s="448"/>
    </row>
    <row r="253" spans="1:9" s="128" customFormat="1" x14ac:dyDescent="0.25">
      <c r="A253" s="443"/>
      <c r="B253" s="444"/>
      <c r="C253" s="444"/>
      <c r="D253" s="444"/>
      <c r="E253" s="445"/>
      <c r="F253" s="446"/>
      <c r="G253" s="444"/>
      <c r="H253" s="447"/>
      <c r="I253" s="448"/>
    </row>
    <row r="254" spans="1:9" s="128" customFormat="1" x14ac:dyDescent="0.25">
      <c r="A254" s="443"/>
      <c r="B254" s="444"/>
      <c r="C254" s="444"/>
      <c r="D254" s="444"/>
      <c r="E254" s="445"/>
      <c r="F254" s="446"/>
      <c r="G254" s="444"/>
      <c r="H254" s="447"/>
      <c r="I254" s="448"/>
    </row>
    <row r="255" spans="1:9" s="128" customFormat="1" x14ac:dyDescent="0.25">
      <c r="A255" s="443"/>
      <c r="B255" s="444"/>
      <c r="C255" s="444"/>
      <c r="D255" s="444"/>
      <c r="E255" s="445"/>
      <c r="F255" s="446"/>
      <c r="G255" s="444"/>
      <c r="H255" s="447"/>
      <c r="I255" s="448"/>
    </row>
    <row r="256" spans="1:9" s="128" customFormat="1" x14ac:dyDescent="0.25">
      <c r="A256" s="443"/>
      <c r="B256" s="444"/>
      <c r="C256" s="444"/>
      <c r="D256" s="444"/>
      <c r="E256" s="445"/>
      <c r="F256" s="446"/>
      <c r="G256" s="444"/>
      <c r="H256" s="447"/>
      <c r="I256" s="448"/>
    </row>
    <row r="257" spans="1:9" s="128" customFormat="1" x14ac:dyDescent="0.25">
      <c r="A257" s="443"/>
      <c r="B257" s="444"/>
      <c r="C257" s="444"/>
      <c r="D257" s="444"/>
      <c r="E257" s="445"/>
      <c r="F257" s="446"/>
      <c r="G257" s="444"/>
      <c r="H257" s="447"/>
      <c r="I257" s="448"/>
    </row>
    <row r="258" spans="1:9" s="128" customFormat="1" x14ac:dyDescent="0.25">
      <c r="A258" s="443"/>
      <c r="B258" s="444"/>
      <c r="C258" s="444"/>
      <c r="D258" s="444"/>
      <c r="E258" s="445"/>
      <c r="F258" s="446"/>
      <c r="G258" s="444"/>
      <c r="H258" s="447"/>
      <c r="I258" s="448"/>
    </row>
    <row r="259" spans="1:9" s="128" customFormat="1" x14ac:dyDescent="0.25">
      <c r="A259" s="443"/>
      <c r="B259" s="444"/>
      <c r="C259" s="444"/>
      <c r="D259" s="444"/>
      <c r="E259" s="445"/>
      <c r="F259" s="446"/>
      <c r="G259" s="444"/>
      <c r="H259" s="447"/>
      <c r="I259" s="448"/>
    </row>
    <row r="260" spans="1:9" s="128" customFormat="1" x14ac:dyDescent="0.25">
      <c r="A260" s="443"/>
      <c r="B260" s="444"/>
      <c r="C260" s="444"/>
      <c r="D260" s="444"/>
      <c r="E260" s="445"/>
      <c r="F260" s="446"/>
      <c r="G260" s="444"/>
      <c r="H260" s="447"/>
      <c r="I260" s="448"/>
    </row>
    <row r="261" spans="1:9" s="128" customFormat="1" x14ac:dyDescent="0.25">
      <c r="A261" s="443"/>
      <c r="B261" s="444"/>
      <c r="C261" s="444"/>
      <c r="D261" s="444"/>
      <c r="E261" s="445"/>
      <c r="F261" s="446"/>
      <c r="G261" s="444"/>
      <c r="H261" s="447"/>
      <c r="I261" s="448"/>
    </row>
    <row r="262" spans="1:9" s="128" customFormat="1" x14ac:dyDescent="0.25">
      <c r="A262" s="443"/>
      <c r="B262" s="444"/>
      <c r="C262" s="444"/>
      <c r="D262" s="444"/>
      <c r="E262" s="445"/>
      <c r="F262" s="446"/>
      <c r="G262" s="444"/>
      <c r="H262" s="447"/>
      <c r="I262" s="448"/>
    </row>
    <row r="263" spans="1:9" s="128" customFormat="1" x14ac:dyDescent="0.25">
      <c r="A263" s="443"/>
      <c r="B263" s="444"/>
      <c r="C263" s="444"/>
      <c r="D263" s="444"/>
      <c r="E263" s="445"/>
      <c r="F263" s="446"/>
      <c r="G263" s="444"/>
      <c r="H263" s="447"/>
      <c r="I263" s="448"/>
    </row>
  </sheetData>
  <mergeCells count="57">
    <mergeCell ref="E103:F103"/>
    <mergeCell ref="A1:J1"/>
    <mergeCell ref="A2:J2"/>
    <mergeCell ref="A3:J3"/>
    <mergeCell ref="A4:J4"/>
    <mergeCell ref="A5:J5"/>
    <mergeCell ref="A6:G6"/>
    <mergeCell ref="A7:G7"/>
    <mergeCell ref="A8:J8"/>
    <mergeCell ref="K23:P23"/>
    <mergeCell ref="K67:M67"/>
    <mergeCell ref="K74:N74"/>
    <mergeCell ref="E130:F130"/>
    <mergeCell ref="E104:F104"/>
    <mergeCell ref="K104:N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28:F128"/>
    <mergeCell ref="E143:F143"/>
    <mergeCell ref="E131:F131"/>
    <mergeCell ref="E132:F132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90:F190"/>
    <mergeCell ref="E144:F144"/>
    <mergeCell ref="E145:F145"/>
    <mergeCell ref="E146:F146"/>
    <mergeCell ref="E147:F147"/>
    <mergeCell ref="E148:F148"/>
    <mergeCell ref="E149:F149"/>
    <mergeCell ref="K150:N150"/>
    <mergeCell ref="E186:F186"/>
    <mergeCell ref="E187:F187"/>
    <mergeCell ref="E188:F188"/>
    <mergeCell ref="E189:F189"/>
    <mergeCell ref="E229:F229"/>
    <mergeCell ref="E231:F231"/>
    <mergeCell ref="E232:F232"/>
    <mergeCell ref="E191:F191"/>
    <mergeCell ref="E196:F196"/>
    <mergeCell ref="E197:F197"/>
    <mergeCell ref="E226:F226"/>
    <mergeCell ref="E227:F227"/>
    <mergeCell ref="E228:F228"/>
  </mergeCells>
  <pageMargins left="0.7" right="0.7" top="0.75" bottom="0.75" header="0.3" footer="0.3"/>
  <pageSetup paperSize="9" scale="40" orientation="portrait" verticalDpi="0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9"/>
  <sheetViews>
    <sheetView topLeftCell="A224" workbookViewId="0">
      <selection activeCell="A248" sqref="A248"/>
    </sheetView>
  </sheetViews>
  <sheetFormatPr defaultColWidth="9.140625" defaultRowHeight="15.75" x14ac:dyDescent="0.25"/>
  <cols>
    <col min="1" max="1" width="89.140625" style="730" customWidth="1"/>
    <col min="2" max="2" width="8.7109375" style="731" customWidth="1"/>
    <col min="3" max="3" width="7.28515625" style="735" customWidth="1"/>
    <col min="4" max="4" width="7.140625" style="735" customWidth="1"/>
    <col min="5" max="5" width="21.85546875" style="732" customWidth="1"/>
    <col min="6" max="6" width="7.140625" style="735" customWidth="1"/>
    <col min="7" max="7" width="15.85546875" style="736" customWidth="1"/>
    <col min="8" max="8" width="14.7109375" style="736" customWidth="1"/>
    <col min="9" max="9" width="14.28515625" style="736" customWidth="1"/>
    <col min="10" max="10" width="13.42578125" style="584" customWidth="1"/>
    <col min="11" max="39" width="9.140625" style="734" customWidth="1"/>
    <col min="40" max="16384" width="9.140625" style="734"/>
  </cols>
  <sheetData>
    <row r="1" spans="1:10" s="569" customFormat="1" x14ac:dyDescent="0.25">
      <c r="A1" s="745" t="s">
        <v>657</v>
      </c>
      <c r="B1" s="745"/>
      <c r="C1" s="745"/>
      <c r="D1" s="745"/>
      <c r="E1" s="745"/>
      <c r="F1" s="745"/>
      <c r="G1" s="745"/>
      <c r="H1" s="745"/>
      <c r="I1" s="745"/>
    </row>
    <row r="2" spans="1:10" s="569" customFormat="1" x14ac:dyDescent="0.25">
      <c r="A2" s="745" t="s">
        <v>55</v>
      </c>
      <c r="B2" s="745"/>
      <c r="C2" s="745"/>
      <c r="D2" s="745"/>
      <c r="E2" s="745"/>
      <c r="F2" s="745"/>
      <c r="G2" s="745"/>
      <c r="H2" s="745"/>
      <c r="I2" s="745"/>
    </row>
    <row r="3" spans="1:10" s="33" customFormat="1" ht="15.75" customHeight="1" x14ac:dyDescent="0.25">
      <c r="A3" s="745" t="s">
        <v>56</v>
      </c>
      <c r="B3" s="745"/>
      <c r="C3" s="745"/>
      <c r="D3" s="745"/>
      <c r="E3" s="745"/>
      <c r="F3" s="745"/>
      <c r="G3" s="745"/>
      <c r="H3" s="745"/>
      <c r="I3" s="745"/>
      <c r="J3" s="3"/>
    </row>
    <row r="4" spans="1:10" s="34" customFormat="1" ht="16.5" customHeight="1" x14ac:dyDescent="0.25">
      <c r="A4" s="778" t="s">
        <v>3</v>
      </c>
      <c r="B4" s="778"/>
      <c r="C4" s="778"/>
      <c r="D4" s="778"/>
      <c r="E4" s="778"/>
      <c r="F4" s="778"/>
      <c r="G4" s="778"/>
      <c r="H4" s="778"/>
      <c r="I4" s="778"/>
      <c r="J4" s="6"/>
    </row>
    <row r="5" spans="1:10" s="34" customFormat="1" ht="16.5" customHeight="1" x14ac:dyDescent="0.25">
      <c r="A5" s="778" t="s">
        <v>4</v>
      </c>
      <c r="B5" s="778"/>
      <c r="C5" s="778"/>
      <c r="D5" s="778"/>
      <c r="E5" s="778"/>
      <c r="F5" s="778"/>
      <c r="G5" s="778"/>
      <c r="H5" s="778"/>
      <c r="I5" s="778"/>
      <c r="J5" s="6"/>
    </row>
    <row r="6" spans="1:10" s="572" customFormat="1" x14ac:dyDescent="0.25">
      <c r="A6" s="787"/>
      <c r="B6" s="787"/>
      <c r="C6" s="787"/>
      <c r="D6" s="787"/>
      <c r="E6" s="787"/>
      <c r="F6" s="787"/>
      <c r="G6" s="570"/>
      <c r="H6" s="570"/>
      <c r="I6" s="571"/>
    </row>
    <row r="7" spans="1:10" s="572" customFormat="1" x14ac:dyDescent="0.25">
      <c r="A7" s="787"/>
      <c r="B7" s="787"/>
      <c r="C7" s="787"/>
      <c r="D7" s="787"/>
      <c r="E7" s="787"/>
      <c r="F7" s="787"/>
      <c r="G7" s="570"/>
      <c r="H7" s="570"/>
      <c r="I7" s="571"/>
    </row>
    <row r="8" spans="1:10" s="572" customFormat="1" x14ac:dyDescent="0.25">
      <c r="A8" s="788" t="s">
        <v>658</v>
      </c>
      <c r="B8" s="788"/>
      <c r="C8" s="788"/>
      <c r="D8" s="788"/>
      <c r="E8" s="788"/>
      <c r="F8" s="788"/>
      <c r="G8" s="788"/>
      <c r="H8" s="788"/>
      <c r="I8" s="788"/>
    </row>
    <row r="9" spans="1:10" s="578" customFormat="1" x14ac:dyDescent="0.25">
      <c r="A9" s="573" t="s">
        <v>7</v>
      </c>
      <c r="B9" s="110"/>
      <c r="C9" s="574"/>
      <c r="D9" s="574"/>
      <c r="E9" s="575"/>
      <c r="F9" s="576"/>
      <c r="G9" s="577"/>
      <c r="H9" s="577"/>
      <c r="I9" s="577" t="s">
        <v>226</v>
      </c>
    </row>
    <row r="10" spans="1:10" s="585" customFormat="1" ht="31.5" x14ac:dyDescent="0.25">
      <c r="A10" s="579" t="s">
        <v>10</v>
      </c>
      <c r="B10" s="580" t="s">
        <v>227</v>
      </c>
      <c r="C10" s="580" t="s">
        <v>228</v>
      </c>
      <c r="D10" s="581" t="s">
        <v>229</v>
      </c>
      <c r="E10" s="582" t="s">
        <v>230</v>
      </c>
      <c r="F10" s="581" t="s">
        <v>231</v>
      </c>
      <c r="G10" s="583" t="s">
        <v>659</v>
      </c>
      <c r="H10" s="583" t="s">
        <v>660</v>
      </c>
      <c r="I10" s="583" t="s">
        <v>661</v>
      </c>
      <c r="J10" s="584"/>
    </row>
    <row r="11" spans="1:10" s="589" customFormat="1" x14ac:dyDescent="0.25">
      <c r="A11" s="586" t="s">
        <v>232</v>
      </c>
      <c r="B11" s="587"/>
      <c r="C11" s="581"/>
      <c r="D11" s="581"/>
      <c r="E11" s="582"/>
      <c r="F11" s="581"/>
      <c r="G11" s="583">
        <f>+G12</f>
        <v>17535.881110000002</v>
      </c>
      <c r="H11" s="583">
        <f>+H12</f>
        <v>13881.843000000001</v>
      </c>
      <c r="I11" s="583">
        <f>+I12</f>
        <v>12405.514999999999</v>
      </c>
      <c r="J11" s="588"/>
    </row>
    <row r="12" spans="1:10" s="589" customFormat="1" x14ac:dyDescent="0.25">
      <c r="A12" s="586" t="s">
        <v>233</v>
      </c>
      <c r="B12" s="580" t="s">
        <v>234</v>
      </c>
      <c r="C12" s="581"/>
      <c r="D12" s="581"/>
      <c r="E12" s="582"/>
      <c r="F12" s="581"/>
      <c r="G12" s="583">
        <f>G13+G62+G69+G88+G131+G198+G227+G244+G253</f>
        <v>17535.881110000002</v>
      </c>
      <c r="H12" s="583">
        <f>H13+H62+H69+H88+H131+H198+H227+H244</f>
        <v>13881.843000000001</v>
      </c>
      <c r="I12" s="583">
        <f>I13+I62+I69+I88+I131+I198+I227+I244+I253</f>
        <v>12405.514999999999</v>
      </c>
      <c r="J12" s="588"/>
    </row>
    <row r="13" spans="1:10" s="589" customFormat="1" x14ac:dyDescent="0.25">
      <c r="A13" s="586" t="s">
        <v>235</v>
      </c>
      <c r="B13" s="580" t="s">
        <v>234</v>
      </c>
      <c r="C13" s="581" t="s">
        <v>236</v>
      </c>
      <c r="D13" s="581"/>
      <c r="E13" s="582"/>
      <c r="F13" s="581"/>
      <c r="G13" s="583">
        <f>G14+G19+G26+G31+G36</f>
        <v>4161.9930000000004</v>
      </c>
      <c r="H13" s="583">
        <f>H14+H19+H26+H31+H36</f>
        <v>4284.3</v>
      </c>
      <c r="I13" s="583">
        <f>I14+I19+I26+I31+I36</f>
        <v>4340.2</v>
      </c>
      <c r="J13" s="588"/>
    </row>
    <row r="14" spans="1:10" s="589" customFormat="1" ht="31.5" x14ac:dyDescent="0.25">
      <c r="A14" s="590" t="s">
        <v>237</v>
      </c>
      <c r="B14" s="580" t="s">
        <v>234</v>
      </c>
      <c r="C14" s="581" t="s">
        <v>236</v>
      </c>
      <c r="D14" s="581" t="s">
        <v>238</v>
      </c>
      <c r="E14" s="582"/>
      <c r="F14" s="581"/>
      <c r="G14" s="583">
        <f t="shared" ref="G14:H17" si="0">+G15</f>
        <v>650</v>
      </c>
      <c r="H14" s="583">
        <f t="shared" si="0"/>
        <v>650</v>
      </c>
      <c r="I14" s="583">
        <f>+I15</f>
        <v>650</v>
      </c>
      <c r="J14" s="588"/>
    </row>
    <row r="15" spans="1:10" s="596" customFormat="1" x14ac:dyDescent="0.25">
      <c r="A15" s="543" t="s">
        <v>239</v>
      </c>
      <c r="B15" s="591" t="s">
        <v>234</v>
      </c>
      <c r="C15" s="592" t="s">
        <v>236</v>
      </c>
      <c r="D15" s="592" t="s">
        <v>238</v>
      </c>
      <c r="E15" s="593" t="s">
        <v>608</v>
      </c>
      <c r="F15" s="592"/>
      <c r="G15" s="594">
        <f t="shared" si="0"/>
        <v>650</v>
      </c>
      <c r="H15" s="594">
        <f t="shared" si="0"/>
        <v>650</v>
      </c>
      <c r="I15" s="594">
        <f>+I16</f>
        <v>650</v>
      </c>
      <c r="J15" s="595"/>
    </row>
    <row r="16" spans="1:10" s="602" customFormat="1" x14ac:dyDescent="0.25">
      <c r="A16" s="501" t="s">
        <v>242</v>
      </c>
      <c r="B16" s="597" t="s">
        <v>234</v>
      </c>
      <c r="C16" s="598" t="s">
        <v>236</v>
      </c>
      <c r="D16" s="598" t="s">
        <v>238</v>
      </c>
      <c r="E16" s="599" t="s">
        <v>609</v>
      </c>
      <c r="F16" s="598"/>
      <c r="G16" s="600">
        <f t="shared" si="0"/>
        <v>650</v>
      </c>
      <c r="H16" s="600">
        <f t="shared" si="0"/>
        <v>650</v>
      </c>
      <c r="I16" s="600">
        <f>+I17</f>
        <v>650</v>
      </c>
      <c r="J16" s="601"/>
    </row>
    <row r="17" spans="1:10" s="602" customFormat="1" x14ac:dyDescent="0.25">
      <c r="A17" s="501" t="s">
        <v>244</v>
      </c>
      <c r="B17" s="597" t="s">
        <v>234</v>
      </c>
      <c r="C17" s="598" t="s">
        <v>236</v>
      </c>
      <c r="D17" s="598" t="s">
        <v>238</v>
      </c>
      <c r="E17" s="599" t="s">
        <v>610</v>
      </c>
      <c r="F17" s="598"/>
      <c r="G17" s="600">
        <f>+G18</f>
        <v>650</v>
      </c>
      <c r="H17" s="600">
        <f t="shared" si="0"/>
        <v>650</v>
      </c>
      <c r="I17" s="600">
        <f>+I18</f>
        <v>650</v>
      </c>
      <c r="J17" s="601"/>
    </row>
    <row r="18" spans="1:10" s="602" customFormat="1" ht="47.25" x14ac:dyDescent="0.25">
      <c r="A18" s="603" t="s">
        <v>246</v>
      </c>
      <c r="B18" s="587" t="s">
        <v>234</v>
      </c>
      <c r="C18" s="587" t="s">
        <v>236</v>
      </c>
      <c r="D18" s="587" t="s">
        <v>238</v>
      </c>
      <c r="E18" s="599" t="s">
        <v>610</v>
      </c>
      <c r="F18" s="592" t="s">
        <v>247</v>
      </c>
      <c r="G18" s="600">
        <v>650</v>
      </c>
      <c r="H18" s="600">
        <v>650</v>
      </c>
      <c r="I18" s="600">
        <v>650</v>
      </c>
      <c r="J18" s="601" t="s">
        <v>662</v>
      </c>
    </row>
    <row r="19" spans="1:10" s="602" customFormat="1" ht="57.75" customHeight="1" x14ac:dyDescent="0.25">
      <c r="A19" s="590" t="s">
        <v>248</v>
      </c>
      <c r="B19" s="580" t="s">
        <v>234</v>
      </c>
      <c r="C19" s="581" t="s">
        <v>236</v>
      </c>
      <c r="D19" s="581" t="s">
        <v>249</v>
      </c>
      <c r="E19" s="582"/>
      <c r="F19" s="581"/>
      <c r="G19" s="583">
        <f t="shared" ref="G19:H21" si="1">+G20</f>
        <v>2757.3789999999999</v>
      </c>
      <c r="H19" s="583">
        <f t="shared" si="1"/>
        <v>2757.3789999999999</v>
      </c>
      <c r="I19" s="583">
        <f>+I20</f>
        <v>2757.3789999999999</v>
      </c>
      <c r="J19" s="601"/>
    </row>
    <row r="20" spans="1:10" s="602" customFormat="1" x14ac:dyDescent="0.25">
      <c r="A20" s="543" t="s">
        <v>250</v>
      </c>
      <c r="B20" s="591" t="s">
        <v>234</v>
      </c>
      <c r="C20" s="592" t="s">
        <v>236</v>
      </c>
      <c r="D20" s="592" t="s">
        <v>249</v>
      </c>
      <c r="E20" s="593" t="s">
        <v>611</v>
      </c>
      <c r="F20" s="592"/>
      <c r="G20" s="594">
        <f>+G21</f>
        <v>2757.3789999999999</v>
      </c>
      <c r="H20" s="594">
        <f t="shared" si="1"/>
        <v>2757.3789999999999</v>
      </c>
      <c r="I20" s="594">
        <f>+I21</f>
        <v>2757.3789999999999</v>
      </c>
      <c r="J20" s="601"/>
    </row>
    <row r="21" spans="1:10" s="602" customFormat="1" x14ac:dyDescent="0.25">
      <c r="A21" s="501" t="s">
        <v>252</v>
      </c>
      <c r="B21" s="597" t="s">
        <v>234</v>
      </c>
      <c r="C21" s="598" t="s">
        <v>236</v>
      </c>
      <c r="D21" s="598" t="s">
        <v>249</v>
      </c>
      <c r="E21" s="599" t="s">
        <v>612</v>
      </c>
      <c r="F21" s="598"/>
      <c r="G21" s="600">
        <f t="shared" si="1"/>
        <v>2757.3789999999999</v>
      </c>
      <c r="H21" s="600">
        <f t="shared" si="1"/>
        <v>2757.3789999999999</v>
      </c>
      <c r="I21" s="600">
        <f>+I22</f>
        <v>2757.3789999999999</v>
      </c>
      <c r="J21" s="601"/>
    </row>
    <row r="22" spans="1:10" s="602" customFormat="1" x14ac:dyDescent="0.25">
      <c r="A22" s="501" t="s">
        <v>244</v>
      </c>
      <c r="B22" s="597" t="s">
        <v>234</v>
      </c>
      <c r="C22" s="598" t="s">
        <v>236</v>
      </c>
      <c r="D22" s="598" t="s">
        <v>249</v>
      </c>
      <c r="E22" s="599" t="s">
        <v>613</v>
      </c>
      <c r="F22" s="598"/>
      <c r="G22" s="600">
        <f>G23+G25+G24</f>
        <v>2757.3789999999999</v>
      </c>
      <c r="H22" s="600">
        <f t="shared" ref="H22:I22" si="2">H23+H25+H24</f>
        <v>2757.3789999999999</v>
      </c>
      <c r="I22" s="600">
        <f t="shared" si="2"/>
        <v>2757.3789999999999</v>
      </c>
      <c r="J22" s="601" t="s">
        <v>662</v>
      </c>
    </row>
    <row r="23" spans="1:10" s="602" customFormat="1" ht="47.25" x14ac:dyDescent="0.25">
      <c r="A23" s="603" t="s">
        <v>246</v>
      </c>
      <c r="B23" s="587" t="s">
        <v>234</v>
      </c>
      <c r="C23" s="587" t="s">
        <v>236</v>
      </c>
      <c r="D23" s="587" t="s">
        <v>249</v>
      </c>
      <c r="E23" s="599" t="s">
        <v>613</v>
      </c>
      <c r="F23" s="592" t="s">
        <v>247</v>
      </c>
      <c r="G23" s="600">
        <v>2521.125</v>
      </c>
      <c r="H23" s="600">
        <v>2726.3789999999999</v>
      </c>
      <c r="I23" s="600">
        <v>2728.3789999999999</v>
      </c>
      <c r="J23" s="601"/>
    </row>
    <row r="24" spans="1:10" s="602" customFormat="1" x14ac:dyDescent="0.25">
      <c r="A24" s="551" t="s">
        <v>254</v>
      </c>
      <c r="B24" s="587" t="s">
        <v>234</v>
      </c>
      <c r="C24" s="587" t="s">
        <v>236</v>
      </c>
      <c r="D24" s="587" t="s">
        <v>249</v>
      </c>
      <c r="E24" s="599" t="s">
        <v>663</v>
      </c>
      <c r="F24" s="592" t="s">
        <v>255</v>
      </c>
      <c r="G24" s="600">
        <v>205.35400000000001</v>
      </c>
      <c r="H24" s="600">
        <v>0</v>
      </c>
      <c r="I24" s="600">
        <v>0</v>
      </c>
      <c r="J24" s="601"/>
    </row>
    <row r="25" spans="1:10" s="602" customFormat="1" x14ac:dyDescent="0.25">
      <c r="A25" s="551" t="s">
        <v>256</v>
      </c>
      <c r="B25" s="587" t="s">
        <v>234</v>
      </c>
      <c r="C25" s="587" t="s">
        <v>236</v>
      </c>
      <c r="D25" s="587" t="s">
        <v>249</v>
      </c>
      <c r="E25" s="599" t="s">
        <v>613</v>
      </c>
      <c r="F25" s="592" t="s">
        <v>257</v>
      </c>
      <c r="G25" s="600">
        <v>30.9</v>
      </c>
      <c r="H25" s="600">
        <v>31</v>
      </c>
      <c r="I25" s="600">
        <v>29</v>
      </c>
      <c r="J25" s="601"/>
    </row>
    <row r="26" spans="1:10" s="602" customFormat="1" ht="31.5" hidden="1" x14ac:dyDescent="0.25">
      <c r="A26" s="604" t="s">
        <v>258</v>
      </c>
      <c r="B26" s="580" t="s">
        <v>234</v>
      </c>
      <c r="C26" s="580" t="s">
        <v>236</v>
      </c>
      <c r="D26" s="580" t="s">
        <v>259</v>
      </c>
      <c r="E26" s="593"/>
      <c r="F26" s="580"/>
      <c r="G26" s="605"/>
      <c r="H26" s="605"/>
      <c r="I26" s="605">
        <f>+I27</f>
        <v>0</v>
      </c>
      <c r="J26" s="601"/>
    </row>
    <row r="27" spans="1:10" s="602" customFormat="1" ht="31.5" hidden="1" x14ac:dyDescent="0.25">
      <c r="A27" s="543" t="s">
        <v>260</v>
      </c>
      <c r="B27" s="591" t="s">
        <v>234</v>
      </c>
      <c r="C27" s="592" t="s">
        <v>236</v>
      </c>
      <c r="D27" s="592" t="s">
        <v>259</v>
      </c>
      <c r="E27" s="593" t="s">
        <v>664</v>
      </c>
      <c r="F27" s="592"/>
      <c r="G27" s="594"/>
      <c r="H27" s="594"/>
      <c r="I27" s="594">
        <f>I28</f>
        <v>0</v>
      </c>
      <c r="J27" s="601"/>
    </row>
    <row r="28" spans="1:10" s="602" customFormat="1" hidden="1" x14ac:dyDescent="0.25">
      <c r="A28" s="501" t="s">
        <v>265</v>
      </c>
      <c r="B28" s="597" t="s">
        <v>234</v>
      </c>
      <c r="C28" s="598" t="s">
        <v>236</v>
      </c>
      <c r="D28" s="598" t="s">
        <v>259</v>
      </c>
      <c r="E28" s="599" t="s">
        <v>665</v>
      </c>
      <c r="F28" s="598"/>
      <c r="G28" s="600"/>
      <c r="H28" s="600"/>
      <c r="I28" s="600">
        <f>+I29</f>
        <v>0</v>
      </c>
      <c r="J28" s="601"/>
    </row>
    <row r="29" spans="1:10" s="602" customFormat="1" ht="31.5" hidden="1" x14ac:dyDescent="0.25">
      <c r="A29" s="606" t="s">
        <v>269</v>
      </c>
      <c r="B29" s="597" t="s">
        <v>234</v>
      </c>
      <c r="C29" s="598" t="s">
        <v>236</v>
      </c>
      <c r="D29" s="598" t="s">
        <v>259</v>
      </c>
      <c r="E29" s="599" t="s">
        <v>666</v>
      </c>
      <c r="F29" s="598"/>
      <c r="G29" s="600"/>
      <c r="H29" s="600"/>
      <c r="I29" s="600">
        <f>SUM(I30:I30)</f>
        <v>0</v>
      </c>
      <c r="J29" s="601"/>
    </row>
    <row r="30" spans="1:10" s="602" customFormat="1" hidden="1" x14ac:dyDescent="0.25">
      <c r="A30" s="603" t="s">
        <v>271</v>
      </c>
      <c r="B30" s="587" t="s">
        <v>234</v>
      </c>
      <c r="C30" s="587" t="s">
        <v>236</v>
      </c>
      <c r="D30" s="587" t="s">
        <v>259</v>
      </c>
      <c r="E30" s="599" t="s">
        <v>667</v>
      </c>
      <c r="F30" s="592" t="s">
        <v>272</v>
      </c>
      <c r="G30" s="594"/>
      <c r="H30" s="600"/>
      <c r="I30" s="600"/>
    </row>
    <row r="31" spans="1:10" s="589" customFormat="1" hidden="1" x14ac:dyDescent="0.25">
      <c r="A31" s="590" t="s">
        <v>273</v>
      </c>
      <c r="B31" s="580" t="s">
        <v>234</v>
      </c>
      <c r="C31" s="581" t="s">
        <v>236</v>
      </c>
      <c r="D31" s="581" t="s">
        <v>274</v>
      </c>
      <c r="E31" s="582"/>
      <c r="F31" s="607"/>
      <c r="G31" s="608"/>
      <c r="H31" s="608"/>
      <c r="I31" s="583">
        <f>I32</f>
        <v>0</v>
      </c>
      <c r="J31" s="588"/>
    </row>
    <row r="32" spans="1:10" s="589" customFormat="1" hidden="1" x14ac:dyDescent="0.25">
      <c r="A32" s="609" t="s">
        <v>275</v>
      </c>
      <c r="B32" s="591" t="s">
        <v>234</v>
      </c>
      <c r="C32" s="581" t="s">
        <v>236</v>
      </c>
      <c r="D32" s="581" t="s">
        <v>274</v>
      </c>
      <c r="E32" s="582" t="s">
        <v>635</v>
      </c>
      <c r="F32" s="581"/>
      <c r="G32" s="583"/>
      <c r="H32" s="583"/>
      <c r="I32" s="583">
        <f>I33</f>
        <v>0</v>
      </c>
      <c r="J32" s="588"/>
    </row>
    <row r="33" spans="1:250" s="602" customFormat="1" hidden="1" x14ac:dyDescent="0.25">
      <c r="A33" s="501" t="s">
        <v>277</v>
      </c>
      <c r="B33" s="597" t="s">
        <v>234</v>
      </c>
      <c r="C33" s="598" t="s">
        <v>236</v>
      </c>
      <c r="D33" s="598" t="s">
        <v>274</v>
      </c>
      <c r="E33" s="599" t="s">
        <v>668</v>
      </c>
      <c r="F33" s="598"/>
      <c r="G33" s="600"/>
      <c r="H33" s="600"/>
      <c r="I33" s="600">
        <f>+I34</f>
        <v>0</v>
      </c>
      <c r="J33" s="601"/>
    </row>
    <row r="34" spans="1:250" s="602" customFormat="1" hidden="1" x14ac:dyDescent="0.25">
      <c r="A34" s="501" t="s">
        <v>279</v>
      </c>
      <c r="B34" s="597" t="s">
        <v>234</v>
      </c>
      <c r="C34" s="598" t="s">
        <v>236</v>
      </c>
      <c r="D34" s="598" t="s">
        <v>274</v>
      </c>
      <c r="E34" s="599" t="s">
        <v>669</v>
      </c>
      <c r="F34" s="598"/>
      <c r="G34" s="600"/>
      <c r="H34" s="600"/>
      <c r="I34" s="600">
        <f>+I35</f>
        <v>0</v>
      </c>
      <c r="J34" s="601"/>
    </row>
    <row r="35" spans="1:250" s="589" customFormat="1" hidden="1" x14ac:dyDescent="0.25">
      <c r="A35" s="610" t="s">
        <v>254</v>
      </c>
      <c r="B35" s="587" t="s">
        <v>234</v>
      </c>
      <c r="C35" s="587" t="s">
        <v>236</v>
      </c>
      <c r="D35" s="587" t="s">
        <v>274</v>
      </c>
      <c r="E35" s="599" t="s">
        <v>669</v>
      </c>
      <c r="F35" s="580" t="s">
        <v>255</v>
      </c>
      <c r="G35" s="605"/>
      <c r="H35" s="605"/>
      <c r="I35" s="611"/>
      <c r="J35" s="588" t="s">
        <v>662</v>
      </c>
    </row>
    <row r="36" spans="1:250" s="613" customFormat="1" x14ac:dyDescent="0.25">
      <c r="A36" s="590" t="s">
        <v>287</v>
      </c>
      <c r="B36" s="580" t="s">
        <v>234</v>
      </c>
      <c r="C36" s="581" t="s">
        <v>236</v>
      </c>
      <c r="D36" s="581" t="s">
        <v>288</v>
      </c>
      <c r="E36" s="582"/>
      <c r="F36" s="581"/>
      <c r="G36" s="583">
        <f>G37+G45+G47+G52</f>
        <v>754.61400000000003</v>
      </c>
      <c r="H36" s="583">
        <f>H37+H45+H47+H52</f>
        <v>876.92100000000005</v>
      </c>
      <c r="I36" s="583">
        <f>I37+I45+I47+I52</f>
        <v>932.82100000000003</v>
      </c>
      <c r="J36" s="612"/>
    </row>
    <row r="37" spans="1:250" s="615" customFormat="1" ht="47.25" x14ac:dyDescent="0.25">
      <c r="A37" s="604" t="s">
        <v>289</v>
      </c>
      <c r="B37" s="591" t="s">
        <v>234</v>
      </c>
      <c r="C37" s="580" t="s">
        <v>236</v>
      </c>
      <c r="D37" s="580" t="s">
        <v>288</v>
      </c>
      <c r="E37" s="593" t="s">
        <v>614</v>
      </c>
      <c r="F37" s="580"/>
      <c r="G37" s="605">
        <f t="shared" ref="G37:I39" si="3">G38</f>
        <v>390.5</v>
      </c>
      <c r="H37" s="605">
        <f t="shared" si="3"/>
        <v>580.70000000000005</v>
      </c>
      <c r="I37" s="605">
        <f t="shared" si="3"/>
        <v>640.6</v>
      </c>
      <c r="J37" s="614"/>
    </row>
    <row r="38" spans="1:250" s="615" customFormat="1" ht="47.25" x14ac:dyDescent="0.25">
      <c r="A38" s="603" t="s">
        <v>291</v>
      </c>
      <c r="B38" s="597" t="s">
        <v>234</v>
      </c>
      <c r="C38" s="587" t="s">
        <v>236</v>
      </c>
      <c r="D38" s="587" t="s">
        <v>288</v>
      </c>
      <c r="E38" s="599" t="s">
        <v>615</v>
      </c>
      <c r="F38" s="587"/>
      <c r="G38" s="611">
        <f t="shared" si="3"/>
        <v>390.5</v>
      </c>
      <c r="H38" s="611">
        <f t="shared" si="3"/>
        <v>580.70000000000005</v>
      </c>
      <c r="I38" s="611">
        <f t="shared" si="3"/>
        <v>640.6</v>
      </c>
      <c r="J38" s="614" t="s">
        <v>670</v>
      </c>
    </row>
    <row r="39" spans="1:250" s="615" customFormat="1" ht="47.25" x14ac:dyDescent="0.25">
      <c r="A39" s="616" t="s">
        <v>292</v>
      </c>
      <c r="B39" s="591" t="s">
        <v>234</v>
      </c>
      <c r="C39" s="580" t="s">
        <v>236</v>
      </c>
      <c r="D39" s="580" t="s">
        <v>288</v>
      </c>
      <c r="E39" s="593" t="s">
        <v>616</v>
      </c>
      <c r="F39" s="580"/>
      <c r="G39" s="605">
        <f t="shared" si="3"/>
        <v>390.5</v>
      </c>
      <c r="H39" s="605">
        <f t="shared" si="3"/>
        <v>580.70000000000005</v>
      </c>
      <c r="I39" s="605">
        <f t="shared" si="3"/>
        <v>640.6</v>
      </c>
      <c r="J39" s="614"/>
    </row>
    <row r="40" spans="1:250" s="602" customFormat="1" x14ac:dyDescent="0.25">
      <c r="A40" s="548" t="s">
        <v>295</v>
      </c>
      <c r="B40" s="597" t="s">
        <v>234</v>
      </c>
      <c r="C40" s="598" t="s">
        <v>236</v>
      </c>
      <c r="D40" s="598" t="s">
        <v>288</v>
      </c>
      <c r="E40" s="599" t="s">
        <v>617</v>
      </c>
      <c r="F40" s="617"/>
      <c r="G40" s="618">
        <f>G41+G42</f>
        <v>390.5</v>
      </c>
      <c r="H40" s="618">
        <f>H41+H42</f>
        <v>580.70000000000005</v>
      </c>
      <c r="I40" s="618">
        <f>I41+I42</f>
        <v>640.6</v>
      </c>
      <c r="J40" s="614"/>
      <c r="K40" s="615"/>
      <c r="L40" s="615"/>
      <c r="M40" s="615"/>
      <c r="N40" s="615"/>
      <c r="O40" s="615"/>
      <c r="P40" s="615"/>
      <c r="Q40" s="615"/>
      <c r="R40" s="615"/>
      <c r="S40" s="615"/>
      <c r="T40" s="615"/>
      <c r="U40" s="615"/>
      <c r="V40" s="615"/>
      <c r="W40" s="615"/>
      <c r="X40" s="615"/>
      <c r="Y40" s="615"/>
      <c r="Z40" s="615"/>
      <c r="AA40" s="615"/>
      <c r="AB40" s="615"/>
      <c r="AC40" s="615"/>
      <c r="AD40" s="615"/>
      <c r="AE40" s="615"/>
      <c r="AF40" s="615"/>
      <c r="AG40" s="615"/>
      <c r="AH40" s="615"/>
      <c r="AI40" s="615"/>
      <c r="AJ40" s="615"/>
      <c r="AK40" s="615"/>
      <c r="AL40" s="615"/>
      <c r="AM40" s="615"/>
      <c r="AN40" s="615"/>
      <c r="AO40" s="615"/>
      <c r="AP40" s="615"/>
      <c r="AQ40" s="615"/>
      <c r="AR40" s="615"/>
      <c r="AS40" s="615"/>
      <c r="AT40" s="615"/>
      <c r="AU40" s="615"/>
      <c r="AV40" s="615"/>
      <c r="AW40" s="615"/>
      <c r="AX40" s="615"/>
      <c r="AY40" s="615"/>
      <c r="AZ40" s="615"/>
      <c r="BA40" s="615"/>
      <c r="BB40" s="615"/>
      <c r="BC40" s="615"/>
      <c r="BD40" s="615"/>
      <c r="BE40" s="615"/>
      <c r="BF40" s="615"/>
      <c r="BG40" s="615"/>
      <c r="BH40" s="615"/>
      <c r="BI40" s="615"/>
      <c r="BJ40" s="615"/>
      <c r="BK40" s="615"/>
      <c r="BL40" s="615"/>
      <c r="BM40" s="615"/>
      <c r="BN40" s="615"/>
      <c r="BO40" s="615"/>
      <c r="BP40" s="615"/>
      <c r="BQ40" s="615"/>
      <c r="BR40" s="615"/>
      <c r="BS40" s="615"/>
      <c r="BT40" s="615"/>
      <c r="BU40" s="615"/>
      <c r="BV40" s="615"/>
      <c r="BW40" s="615"/>
      <c r="BX40" s="615"/>
      <c r="BY40" s="615"/>
      <c r="BZ40" s="615"/>
      <c r="CA40" s="615"/>
      <c r="CB40" s="615"/>
      <c r="CC40" s="615"/>
      <c r="CD40" s="615"/>
      <c r="CE40" s="615"/>
      <c r="CF40" s="615"/>
      <c r="CG40" s="615"/>
      <c r="CH40" s="615"/>
      <c r="CI40" s="615"/>
      <c r="CJ40" s="615"/>
      <c r="CK40" s="615"/>
      <c r="CL40" s="615"/>
      <c r="CM40" s="615"/>
      <c r="CN40" s="615"/>
      <c r="CO40" s="615"/>
      <c r="CP40" s="615"/>
      <c r="CQ40" s="615"/>
      <c r="CR40" s="615"/>
      <c r="CS40" s="615"/>
      <c r="CT40" s="615"/>
      <c r="CU40" s="615"/>
      <c r="CV40" s="615"/>
      <c r="CW40" s="615"/>
      <c r="CX40" s="615"/>
      <c r="CY40" s="615"/>
      <c r="CZ40" s="615"/>
      <c r="DA40" s="615"/>
      <c r="DB40" s="615"/>
      <c r="DC40" s="615"/>
      <c r="DD40" s="615"/>
      <c r="DE40" s="615"/>
      <c r="DF40" s="615"/>
      <c r="DG40" s="615"/>
      <c r="DH40" s="615"/>
      <c r="DI40" s="615"/>
      <c r="DJ40" s="615"/>
      <c r="DK40" s="615"/>
      <c r="DL40" s="615"/>
      <c r="DM40" s="615"/>
      <c r="DN40" s="615"/>
      <c r="DO40" s="615"/>
      <c r="DP40" s="615"/>
      <c r="DQ40" s="615"/>
      <c r="DR40" s="615"/>
      <c r="DS40" s="615"/>
      <c r="DT40" s="615"/>
      <c r="DU40" s="615"/>
      <c r="DV40" s="615"/>
      <c r="DW40" s="615"/>
      <c r="DX40" s="615"/>
      <c r="DY40" s="615"/>
      <c r="DZ40" s="615"/>
      <c r="EA40" s="615"/>
      <c r="EB40" s="615"/>
      <c r="EC40" s="615"/>
      <c r="ED40" s="615"/>
      <c r="EE40" s="615"/>
      <c r="EF40" s="615"/>
      <c r="EG40" s="615"/>
      <c r="EH40" s="615"/>
      <c r="EI40" s="615"/>
      <c r="EJ40" s="615"/>
      <c r="EK40" s="615"/>
      <c r="EL40" s="615"/>
      <c r="EM40" s="615"/>
      <c r="EN40" s="615"/>
      <c r="EO40" s="615"/>
      <c r="EP40" s="615"/>
      <c r="EQ40" s="615"/>
      <c r="ER40" s="615"/>
      <c r="ES40" s="615"/>
      <c r="ET40" s="615"/>
      <c r="EU40" s="615"/>
      <c r="EV40" s="615"/>
      <c r="EW40" s="615"/>
      <c r="EX40" s="615"/>
      <c r="EY40" s="615"/>
      <c r="EZ40" s="615"/>
      <c r="FA40" s="615"/>
      <c r="FB40" s="615"/>
      <c r="FC40" s="615"/>
      <c r="FD40" s="615"/>
      <c r="FE40" s="615"/>
      <c r="FF40" s="615"/>
      <c r="FG40" s="615"/>
      <c r="FH40" s="615"/>
      <c r="FI40" s="615"/>
      <c r="FJ40" s="615"/>
      <c r="FK40" s="615"/>
      <c r="FL40" s="615"/>
      <c r="FM40" s="615"/>
      <c r="FN40" s="615"/>
      <c r="FO40" s="615"/>
      <c r="FP40" s="615"/>
      <c r="FQ40" s="615"/>
      <c r="FR40" s="615"/>
      <c r="FS40" s="615"/>
      <c r="FT40" s="615"/>
      <c r="FU40" s="615"/>
      <c r="FV40" s="615"/>
      <c r="FW40" s="615"/>
      <c r="FX40" s="615"/>
      <c r="FY40" s="615"/>
      <c r="FZ40" s="615"/>
      <c r="GA40" s="615"/>
      <c r="GB40" s="615"/>
      <c r="GC40" s="615"/>
      <c r="GD40" s="615"/>
      <c r="GE40" s="615"/>
      <c r="GF40" s="615"/>
      <c r="GG40" s="615"/>
      <c r="GH40" s="615"/>
      <c r="GI40" s="615"/>
      <c r="GJ40" s="615"/>
      <c r="GK40" s="615"/>
      <c r="GL40" s="615"/>
      <c r="GM40" s="615"/>
      <c r="GN40" s="615"/>
      <c r="GO40" s="615"/>
      <c r="GP40" s="615"/>
      <c r="GQ40" s="615"/>
      <c r="GR40" s="615"/>
      <c r="GS40" s="615"/>
      <c r="GT40" s="615"/>
      <c r="GU40" s="615"/>
      <c r="GV40" s="615"/>
      <c r="GW40" s="615"/>
      <c r="GX40" s="615"/>
      <c r="GY40" s="615"/>
      <c r="GZ40" s="615"/>
      <c r="HA40" s="615"/>
      <c r="HB40" s="615"/>
      <c r="HC40" s="615"/>
      <c r="HD40" s="615"/>
      <c r="HE40" s="615"/>
      <c r="HF40" s="615"/>
      <c r="HG40" s="615"/>
      <c r="HH40" s="615"/>
      <c r="HI40" s="615"/>
      <c r="HJ40" s="615"/>
      <c r="HK40" s="615"/>
      <c r="HL40" s="615"/>
      <c r="HM40" s="615"/>
      <c r="HN40" s="615"/>
      <c r="HO40" s="615"/>
      <c r="HP40" s="615"/>
      <c r="HQ40" s="615"/>
      <c r="HR40" s="615"/>
      <c r="HS40" s="615"/>
      <c r="HT40" s="615"/>
      <c r="HU40" s="615"/>
      <c r="HV40" s="615"/>
      <c r="HW40" s="615"/>
      <c r="HX40" s="615"/>
      <c r="HY40" s="615"/>
      <c r="HZ40" s="615"/>
      <c r="IA40" s="615"/>
      <c r="IB40" s="615"/>
      <c r="IC40" s="615"/>
      <c r="ID40" s="615"/>
      <c r="IE40" s="615"/>
      <c r="IF40" s="615"/>
      <c r="IG40" s="615"/>
      <c r="IH40" s="615"/>
      <c r="II40" s="615"/>
      <c r="IJ40" s="615"/>
      <c r="IK40" s="615"/>
      <c r="IL40" s="615"/>
      <c r="IM40" s="615"/>
      <c r="IN40" s="615"/>
      <c r="IO40" s="615"/>
      <c r="IP40" s="615"/>
    </row>
    <row r="41" spans="1:250" s="602" customFormat="1" x14ac:dyDescent="0.25">
      <c r="A41" s="551" t="s">
        <v>254</v>
      </c>
      <c r="B41" s="587" t="s">
        <v>234</v>
      </c>
      <c r="C41" s="587" t="s">
        <v>236</v>
      </c>
      <c r="D41" s="587" t="s">
        <v>288</v>
      </c>
      <c r="E41" s="599" t="s">
        <v>617</v>
      </c>
      <c r="F41" s="580" t="s">
        <v>255</v>
      </c>
      <c r="G41" s="611">
        <v>390.5</v>
      </c>
      <c r="H41" s="611">
        <v>580.70000000000005</v>
      </c>
      <c r="I41" s="611">
        <v>640.6</v>
      </c>
      <c r="J41" s="614"/>
      <c r="K41" s="615"/>
      <c r="L41" s="615"/>
      <c r="M41" s="615"/>
      <c r="N41" s="615"/>
      <c r="O41" s="615"/>
      <c r="P41" s="615"/>
      <c r="Q41" s="615"/>
      <c r="R41" s="615"/>
      <c r="S41" s="615"/>
      <c r="T41" s="615"/>
      <c r="U41" s="615"/>
      <c r="V41" s="615"/>
      <c r="W41" s="615"/>
      <c r="X41" s="615"/>
      <c r="Y41" s="615"/>
      <c r="Z41" s="615"/>
      <c r="AA41" s="615"/>
      <c r="AB41" s="615"/>
      <c r="AC41" s="615"/>
      <c r="AD41" s="615"/>
      <c r="AE41" s="615"/>
      <c r="AF41" s="615"/>
      <c r="AG41" s="615"/>
      <c r="AH41" s="615"/>
      <c r="AI41" s="615"/>
      <c r="AJ41" s="615"/>
      <c r="AK41" s="615"/>
      <c r="AL41" s="615"/>
      <c r="AM41" s="615"/>
      <c r="AN41" s="615"/>
      <c r="AO41" s="615"/>
      <c r="AP41" s="615"/>
      <c r="AQ41" s="615"/>
      <c r="AR41" s="615"/>
      <c r="AS41" s="615"/>
      <c r="AT41" s="615"/>
      <c r="AU41" s="615"/>
      <c r="AV41" s="615"/>
      <c r="AW41" s="615"/>
      <c r="AX41" s="615"/>
      <c r="AY41" s="615"/>
      <c r="AZ41" s="615"/>
      <c r="BA41" s="615"/>
      <c r="BB41" s="615"/>
      <c r="BC41" s="615"/>
      <c r="BD41" s="615"/>
      <c r="BE41" s="615"/>
      <c r="BF41" s="615"/>
      <c r="BG41" s="615"/>
      <c r="BH41" s="615"/>
      <c r="BI41" s="615"/>
      <c r="BJ41" s="615"/>
      <c r="BK41" s="615"/>
      <c r="BL41" s="615"/>
      <c r="BM41" s="615"/>
      <c r="BN41" s="615"/>
      <c r="BO41" s="615"/>
      <c r="BP41" s="615"/>
      <c r="BQ41" s="615"/>
      <c r="BR41" s="615"/>
      <c r="BS41" s="615"/>
      <c r="BT41" s="615"/>
      <c r="BU41" s="615"/>
      <c r="BV41" s="615"/>
      <c r="BW41" s="615"/>
      <c r="BX41" s="615"/>
      <c r="BY41" s="615"/>
      <c r="BZ41" s="615"/>
      <c r="CA41" s="615"/>
      <c r="CB41" s="615"/>
      <c r="CC41" s="615"/>
      <c r="CD41" s="615"/>
      <c r="CE41" s="615"/>
      <c r="CF41" s="615"/>
      <c r="CG41" s="615"/>
      <c r="CH41" s="615"/>
      <c r="CI41" s="615"/>
      <c r="CJ41" s="615"/>
      <c r="CK41" s="615"/>
      <c r="CL41" s="615"/>
      <c r="CM41" s="615"/>
      <c r="CN41" s="615"/>
      <c r="CO41" s="615"/>
      <c r="CP41" s="615"/>
      <c r="CQ41" s="615"/>
      <c r="CR41" s="615"/>
      <c r="CS41" s="615"/>
      <c r="CT41" s="615"/>
      <c r="CU41" s="615"/>
      <c r="CV41" s="615"/>
      <c r="CW41" s="615"/>
      <c r="CX41" s="615"/>
      <c r="CY41" s="615"/>
      <c r="CZ41" s="615"/>
      <c r="DA41" s="615"/>
      <c r="DB41" s="615"/>
      <c r="DC41" s="615"/>
      <c r="DD41" s="615"/>
      <c r="DE41" s="615"/>
      <c r="DF41" s="615"/>
      <c r="DG41" s="615"/>
      <c r="DH41" s="615"/>
      <c r="DI41" s="615"/>
      <c r="DJ41" s="615"/>
      <c r="DK41" s="615"/>
      <c r="DL41" s="615"/>
      <c r="DM41" s="615"/>
      <c r="DN41" s="615"/>
      <c r="DO41" s="615"/>
      <c r="DP41" s="615"/>
      <c r="DQ41" s="615"/>
      <c r="DR41" s="615"/>
      <c r="DS41" s="615"/>
      <c r="DT41" s="615"/>
      <c r="DU41" s="615"/>
      <c r="DV41" s="615"/>
      <c r="DW41" s="615"/>
      <c r="DX41" s="615"/>
      <c r="DY41" s="615"/>
      <c r="DZ41" s="615"/>
      <c r="EA41" s="615"/>
      <c r="EB41" s="615"/>
      <c r="EC41" s="615"/>
      <c r="ED41" s="615"/>
      <c r="EE41" s="615"/>
      <c r="EF41" s="615"/>
      <c r="EG41" s="615"/>
      <c r="EH41" s="615"/>
      <c r="EI41" s="615"/>
      <c r="EJ41" s="615"/>
      <c r="EK41" s="615"/>
      <c r="EL41" s="615"/>
      <c r="EM41" s="615"/>
      <c r="EN41" s="615"/>
      <c r="EO41" s="615"/>
      <c r="EP41" s="615"/>
      <c r="EQ41" s="615"/>
      <c r="ER41" s="615"/>
      <c r="ES41" s="615"/>
      <c r="ET41" s="615"/>
      <c r="EU41" s="615"/>
      <c r="EV41" s="615"/>
      <c r="EW41" s="615"/>
      <c r="EX41" s="615"/>
      <c r="EY41" s="615"/>
      <c r="EZ41" s="615"/>
      <c r="FA41" s="615"/>
      <c r="FB41" s="615"/>
      <c r="FC41" s="615"/>
      <c r="FD41" s="615"/>
      <c r="FE41" s="615"/>
      <c r="FF41" s="615"/>
      <c r="FG41" s="615"/>
      <c r="FH41" s="615"/>
      <c r="FI41" s="615"/>
      <c r="FJ41" s="615"/>
      <c r="FK41" s="615"/>
      <c r="FL41" s="615"/>
      <c r="FM41" s="615"/>
      <c r="FN41" s="615"/>
      <c r="FO41" s="615"/>
      <c r="FP41" s="615"/>
      <c r="FQ41" s="615"/>
      <c r="FR41" s="615"/>
      <c r="FS41" s="615"/>
      <c r="FT41" s="615"/>
      <c r="FU41" s="615"/>
      <c r="FV41" s="615"/>
      <c r="FW41" s="615"/>
      <c r="FX41" s="615"/>
      <c r="FY41" s="615"/>
      <c r="FZ41" s="615"/>
      <c r="GA41" s="615"/>
      <c r="GB41" s="615"/>
      <c r="GC41" s="615"/>
      <c r="GD41" s="615"/>
      <c r="GE41" s="615"/>
      <c r="GF41" s="615"/>
      <c r="GG41" s="615"/>
      <c r="GH41" s="615"/>
      <c r="GI41" s="615"/>
      <c r="GJ41" s="615"/>
      <c r="GK41" s="615"/>
      <c r="GL41" s="615"/>
      <c r="GM41" s="615"/>
      <c r="GN41" s="615"/>
      <c r="GO41" s="615"/>
      <c r="GP41" s="615"/>
      <c r="GQ41" s="615"/>
      <c r="GR41" s="615"/>
      <c r="GS41" s="615"/>
      <c r="GT41" s="615"/>
      <c r="GU41" s="615"/>
      <c r="GV41" s="615"/>
      <c r="GW41" s="615"/>
      <c r="GX41" s="615"/>
      <c r="GY41" s="615"/>
      <c r="GZ41" s="615"/>
      <c r="HA41" s="615"/>
      <c r="HB41" s="615"/>
      <c r="HC41" s="615"/>
      <c r="HD41" s="615"/>
      <c r="HE41" s="615"/>
      <c r="HF41" s="615"/>
      <c r="HG41" s="615"/>
      <c r="HH41" s="615"/>
      <c r="HI41" s="615"/>
      <c r="HJ41" s="615"/>
      <c r="HK41" s="615"/>
      <c r="HL41" s="615"/>
      <c r="HM41" s="615"/>
      <c r="HN41" s="615"/>
      <c r="HO41" s="615"/>
      <c r="HP41" s="615"/>
      <c r="HQ41" s="615"/>
      <c r="HR41" s="615"/>
      <c r="HS41" s="615"/>
      <c r="HT41" s="615"/>
      <c r="HU41" s="615"/>
      <c r="HV41" s="615"/>
      <c r="HW41" s="615"/>
      <c r="HX41" s="615"/>
      <c r="HY41" s="615"/>
      <c r="HZ41" s="615"/>
      <c r="IA41" s="615"/>
      <c r="IB41" s="615"/>
      <c r="IC41" s="615"/>
      <c r="ID41" s="615"/>
      <c r="IE41" s="615"/>
      <c r="IF41" s="615"/>
      <c r="IG41" s="615"/>
      <c r="IH41" s="615"/>
      <c r="II41" s="615"/>
      <c r="IJ41" s="615"/>
      <c r="IK41" s="615"/>
      <c r="IL41" s="615"/>
      <c r="IM41" s="615"/>
      <c r="IN41" s="615"/>
      <c r="IO41" s="615"/>
      <c r="IP41" s="615"/>
    </row>
    <row r="42" spans="1:250" s="602" customFormat="1" hidden="1" x14ac:dyDescent="0.25">
      <c r="A42" s="551" t="s">
        <v>256</v>
      </c>
      <c r="B42" s="587" t="s">
        <v>234</v>
      </c>
      <c r="C42" s="587" t="s">
        <v>236</v>
      </c>
      <c r="D42" s="587" t="s">
        <v>288</v>
      </c>
      <c r="E42" s="599" t="s">
        <v>617</v>
      </c>
      <c r="F42" s="580" t="s">
        <v>257</v>
      </c>
      <c r="G42" s="605"/>
      <c r="H42" s="605"/>
      <c r="I42" s="611"/>
      <c r="J42" s="614"/>
      <c r="K42" s="615"/>
      <c r="L42" s="615"/>
      <c r="M42" s="615"/>
      <c r="N42" s="615"/>
      <c r="O42" s="615"/>
      <c r="P42" s="615"/>
      <c r="Q42" s="615"/>
      <c r="R42" s="615"/>
      <c r="S42" s="615"/>
      <c r="T42" s="615"/>
      <c r="U42" s="615"/>
      <c r="V42" s="615"/>
      <c r="W42" s="615"/>
      <c r="X42" s="615"/>
      <c r="Y42" s="615"/>
      <c r="Z42" s="615"/>
      <c r="AA42" s="615"/>
      <c r="AB42" s="615"/>
      <c r="AC42" s="615"/>
      <c r="AD42" s="615"/>
      <c r="AE42" s="615"/>
      <c r="AF42" s="615"/>
      <c r="AG42" s="615"/>
      <c r="AH42" s="615"/>
      <c r="AI42" s="615"/>
      <c r="AJ42" s="615"/>
      <c r="AK42" s="615"/>
      <c r="AL42" s="615"/>
      <c r="AM42" s="615"/>
      <c r="AN42" s="615"/>
      <c r="AO42" s="615"/>
      <c r="AP42" s="615"/>
      <c r="AQ42" s="615"/>
      <c r="AR42" s="615"/>
      <c r="AS42" s="615"/>
      <c r="AT42" s="615"/>
      <c r="AU42" s="615"/>
      <c r="AV42" s="615"/>
      <c r="AW42" s="615"/>
      <c r="AX42" s="615"/>
      <c r="AY42" s="615"/>
      <c r="AZ42" s="615"/>
      <c r="BA42" s="615"/>
      <c r="BB42" s="615"/>
      <c r="BC42" s="615"/>
      <c r="BD42" s="615"/>
      <c r="BE42" s="615"/>
      <c r="BF42" s="615"/>
      <c r="BG42" s="615"/>
      <c r="BH42" s="615"/>
      <c r="BI42" s="615"/>
      <c r="BJ42" s="615"/>
      <c r="BK42" s="615"/>
      <c r="BL42" s="615"/>
      <c r="BM42" s="615"/>
      <c r="BN42" s="615"/>
      <c r="BO42" s="615"/>
      <c r="BP42" s="615"/>
      <c r="BQ42" s="615"/>
      <c r="BR42" s="615"/>
      <c r="BS42" s="615"/>
      <c r="BT42" s="615"/>
      <c r="BU42" s="615"/>
      <c r="BV42" s="615"/>
      <c r="BW42" s="615"/>
      <c r="BX42" s="615"/>
      <c r="BY42" s="615"/>
      <c r="BZ42" s="615"/>
      <c r="CA42" s="615"/>
      <c r="CB42" s="615"/>
      <c r="CC42" s="615"/>
      <c r="CD42" s="615"/>
      <c r="CE42" s="615"/>
      <c r="CF42" s="615"/>
      <c r="CG42" s="615"/>
      <c r="CH42" s="615"/>
      <c r="CI42" s="615"/>
      <c r="CJ42" s="615"/>
      <c r="CK42" s="615"/>
      <c r="CL42" s="615"/>
      <c r="CM42" s="615"/>
      <c r="CN42" s="615"/>
      <c r="CO42" s="615"/>
      <c r="CP42" s="615"/>
      <c r="CQ42" s="615"/>
      <c r="CR42" s="615"/>
      <c r="CS42" s="615"/>
      <c r="CT42" s="615"/>
      <c r="CU42" s="615"/>
      <c r="CV42" s="615"/>
      <c r="CW42" s="615"/>
      <c r="CX42" s="615"/>
      <c r="CY42" s="615"/>
      <c r="CZ42" s="615"/>
      <c r="DA42" s="615"/>
      <c r="DB42" s="615"/>
      <c r="DC42" s="615"/>
      <c r="DD42" s="615"/>
      <c r="DE42" s="615"/>
      <c r="DF42" s="615"/>
      <c r="DG42" s="615"/>
      <c r="DH42" s="615"/>
      <c r="DI42" s="615"/>
      <c r="DJ42" s="615"/>
      <c r="DK42" s="615"/>
      <c r="DL42" s="615"/>
      <c r="DM42" s="615"/>
      <c r="DN42" s="615"/>
      <c r="DO42" s="615"/>
      <c r="DP42" s="615"/>
      <c r="DQ42" s="615"/>
      <c r="DR42" s="615"/>
      <c r="DS42" s="615"/>
      <c r="DT42" s="615"/>
      <c r="DU42" s="615"/>
      <c r="DV42" s="615"/>
      <c r="DW42" s="615"/>
      <c r="DX42" s="615"/>
      <c r="DY42" s="615"/>
      <c r="DZ42" s="615"/>
      <c r="EA42" s="615"/>
      <c r="EB42" s="615"/>
      <c r="EC42" s="615"/>
      <c r="ED42" s="615"/>
      <c r="EE42" s="615"/>
      <c r="EF42" s="615"/>
      <c r="EG42" s="615"/>
      <c r="EH42" s="615"/>
      <c r="EI42" s="615"/>
      <c r="EJ42" s="615"/>
      <c r="EK42" s="615"/>
      <c r="EL42" s="615"/>
      <c r="EM42" s="615"/>
      <c r="EN42" s="615"/>
      <c r="EO42" s="615"/>
      <c r="EP42" s="615"/>
      <c r="EQ42" s="615"/>
      <c r="ER42" s="615"/>
      <c r="ES42" s="615"/>
      <c r="ET42" s="615"/>
      <c r="EU42" s="615"/>
      <c r="EV42" s="615"/>
      <c r="EW42" s="615"/>
      <c r="EX42" s="615"/>
      <c r="EY42" s="615"/>
      <c r="EZ42" s="615"/>
      <c r="FA42" s="615"/>
      <c r="FB42" s="615"/>
      <c r="FC42" s="615"/>
      <c r="FD42" s="615"/>
      <c r="FE42" s="615"/>
      <c r="FF42" s="615"/>
      <c r="FG42" s="615"/>
      <c r="FH42" s="615"/>
      <c r="FI42" s="615"/>
      <c r="FJ42" s="615"/>
      <c r="FK42" s="615"/>
      <c r="FL42" s="615"/>
      <c r="FM42" s="615"/>
      <c r="FN42" s="615"/>
      <c r="FO42" s="615"/>
      <c r="FP42" s="615"/>
      <c r="FQ42" s="615"/>
      <c r="FR42" s="615"/>
      <c r="FS42" s="615"/>
      <c r="FT42" s="615"/>
      <c r="FU42" s="615"/>
      <c r="FV42" s="615"/>
      <c r="FW42" s="615"/>
      <c r="FX42" s="615"/>
      <c r="FY42" s="615"/>
      <c r="FZ42" s="615"/>
      <c r="GA42" s="615"/>
      <c r="GB42" s="615"/>
      <c r="GC42" s="615"/>
      <c r="GD42" s="615"/>
      <c r="GE42" s="615"/>
      <c r="GF42" s="615"/>
      <c r="GG42" s="615"/>
      <c r="GH42" s="615"/>
      <c r="GI42" s="615"/>
      <c r="GJ42" s="615"/>
      <c r="GK42" s="615"/>
      <c r="GL42" s="615"/>
      <c r="GM42" s="615"/>
      <c r="GN42" s="615"/>
      <c r="GO42" s="615"/>
      <c r="GP42" s="615"/>
      <c r="GQ42" s="615"/>
      <c r="GR42" s="615"/>
      <c r="GS42" s="615"/>
      <c r="GT42" s="615"/>
      <c r="GU42" s="615"/>
      <c r="GV42" s="615"/>
      <c r="GW42" s="615"/>
      <c r="GX42" s="615"/>
      <c r="GY42" s="615"/>
      <c r="GZ42" s="615"/>
      <c r="HA42" s="615"/>
      <c r="HB42" s="615"/>
      <c r="HC42" s="615"/>
      <c r="HD42" s="615"/>
      <c r="HE42" s="615"/>
      <c r="HF42" s="615"/>
      <c r="HG42" s="615"/>
      <c r="HH42" s="615"/>
      <c r="HI42" s="615"/>
      <c r="HJ42" s="615"/>
      <c r="HK42" s="615"/>
      <c r="HL42" s="615"/>
      <c r="HM42" s="615"/>
      <c r="HN42" s="615"/>
      <c r="HO42" s="615"/>
      <c r="HP42" s="615"/>
      <c r="HQ42" s="615"/>
      <c r="HR42" s="615"/>
      <c r="HS42" s="615"/>
      <c r="HT42" s="615"/>
      <c r="HU42" s="615"/>
      <c r="HV42" s="615"/>
      <c r="HW42" s="615"/>
      <c r="HX42" s="615"/>
      <c r="HY42" s="615"/>
      <c r="HZ42" s="615"/>
      <c r="IA42" s="615"/>
      <c r="IB42" s="615"/>
      <c r="IC42" s="615"/>
      <c r="ID42" s="615"/>
      <c r="IE42" s="615"/>
      <c r="IF42" s="615"/>
      <c r="IG42" s="615"/>
      <c r="IH42" s="615"/>
      <c r="II42" s="615"/>
      <c r="IJ42" s="615"/>
      <c r="IK42" s="615"/>
      <c r="IL42" s="615"/>
      <c r="IM42" s="615"/>
      <c r="IN42" s="615"/>
      <c r="IO42" s="615"/>
      <c r="IP42" s="615"/>
    </row>
    <row r="43" spans="1:250" s="602" customFormat="1" x14ac:dyDescent="0.25">
      <c r="A43" s="619" t="s">
        <v>250</v>
      </c>
      <c r="B43" s="587" t="s">
        <v>234</v>
      </c>
      <c r="C43" s="587" t="s">
        <v>236</v>
      </c>
      <c r="D43" s="587" t="s">
        <v>288</v>
      </c>
      <c r="E43" s="620" t="s">
        <v>611</v>
      </c>
      <c r="F43" s="580"/>
      <c r="G43" s="605">
        <f>G45</f>
        <v>59.220999999999997</v>
      </c>
      <c r="H43" s="605">
        <f>H45</f>
        <v>59.220999999999997</v>
      </c>
      <c r="I43" s="605">
        <f>I45</f>
        <v>59.220999999999997</v>
      </c>
      <c r="J43" s="614"/>
      <c r="K43" s="615"/>
      <c r="L43" s="615"/>
      <c r="M43" s="615"/>
      <c r="N43" s="615"/>
      <c r="O43" s="615"/>
      <c r="P43" s="615"/>
      <c r="Q43" s="615"/>
      <c r="R43" s="615"/>
      <c r="S43" s="615"/>
      <c r="T43" s="615"/>
      <c r="U43" s="615"/>
      <c r="V43" s="615"/>
      <c r="W43" s="615"/>
      <c r="X43" s="615"/>
      <c r="Y43" s="615"/>
      <c r="Z43" s="615"/>
      <c r="AA43" s="615"/>
      <c r="AB43" s="615"/>
      <c r="AC43" s="615"/>
      <c r="AD43" s="615"/>
      <c r="AE43" s="615"/>
      <c r="AF43" s="615"/>
      <c r="AG43" s="615"/>
      <c r="AH43" s="615"/>
      <c r="AI43" s="615"/>
      <c r="AJ43" s="615"/>
      <c r="AK43" s="615"/>
      <c r="AL43" s="615"/>
      <c r="AM43" s="615"/>
      <c r="AN43" s="615"/>
      <c r="AO43" s="615"/>
      <c r="AP43" s="615"/>
      <c r="AQ43" s="615"/>
      <c r="AR43" s="615"/>
      <c r="AS43" s="615"/>
      <c r="AT43" s="615"/>
      <c r="AU43" s="615"/>
      <c r="AV43" s="615"/>
      <c r="AW43" s="615"/>
      <c r="AX43" s="615"/>
      <c r="AY43" s="615"/>
      <c r="AZ43" s="615"/>
      <c r="BA43" s="615"/>
      <c r="BB43" s="615"/>
      <c r="BC43" s="615"/>
      <c r="BD43" s="615"/>
      <c r="BE43" s="615"/>
      <c r="BF43" s="615"/>
      <c r="BG43" s="615"/>
      <c r="BH43" s="615"/>
      <c r="BI43" s="615"/>
      <c r="BJ43" s="615"/>
      <c r="BK43" s="615"/>
      <c r="BL43" s="615"/>
      <c r="BM43" s="615"/>
      <c r="BN43" s="615"/>
      <c r="BO43" s="615"/>
      <c r="BP43" s="615"/>
      <c r="BQ43" s="615"/>
      <c r="BR43" s="615"/>
      <c r="BS43" s="615"/>
      <c r="BT43" s="615"/>
      <c r="BU43" s="615"/>
      <c r="BV43" s="615"/>
      <c r="BW43" s="615"/>
      <c r="BX43" s="615"/>
      <c r="BY43" s="615"/>
      <c r="BZ43" s="615"/>
      <c r="CA43" s="615"/>
      <c r="CB43" s="615"/>
      <c r="CC43" s="615"/>
      <c r="CD43" s="615"/>
      <c r="CE43" s="615"/>
      <c r="CF43" s="615"/>
      <c r="CG43" s="615"/>
      <c r="CH43" s="615"/>
      <c r="CI43" s="615"/>
      <c r="CJ43" s="615"/>
      <c r="CK43" s="615"/>
      <c r="CL43" s="615"/>
      <c r="CM43" s="615"/>
      <c r="CN43" s="615"/>
      <c r="CO43" s="615"/>
      <c r="CP43" s="615"/>
      <c r="CQ43" s="615"/>
      <c r="CR43" s="615"/>
      <c r="CS43" s="615"/>
      <c r="CT43" s="615"/>
      <c r="CU43" s="615"/>
      <c r="CV43" s="615"/>
      <c r="CW43" s="615"/>
      <c r="CX43" s="615"/>
      <c r="CY43" s="615"/>
      <c r="CZ43" s="615"/>
      <c r="DA43" s="615"/>
      <c r="DB43" s="615"/>
      <c r="DC43" s="615"/>
      <c r="DD43" s="615"/>
      <c r="DE43" s="615"/>
      <c r="DF43" s="615"/>
      <c r="DG43" s="615"/>
      <c r="DH43" s="615"/>
      <c r="DI43" s="615"/>
      <c r="DJ43" s="615"/>
      <c r="DK43" s="615"/>
      <c r="DL43" s="615"/>
      <c r="DM43" s="615"/>
      <c r="DN43" s="615"/>
      <c r="DO43" s="615"/>
      <c r="DP43" s="615"/>
      <c r="DQ43" s="615"/>
      <c r="DR43" s="615"/>
      <c r="DS43" s="615"/>
      <c r="DT43" s="615"/>
      <c r="DU43" s="615"/>
      <c r="DV43" s="615"/>
      <c r="DW43" s="615"/>
      <c r="DX43" s="615"/>
      <c r="DY43" s="615"/>
      <c r="DZ43" s="615"/>
      <c r="EA43" s="615"/>
      <c r="EB43" s="615"/>
      <c r="EC43" s="615"/>
      <c r="ED43" s="615"/>
      <c r="EE43" s="615"/>
      <c r="EF43" s="615"/>
      <c r="EG43" s="615"/>
      <c r="EH43" s="615"/>
      <c r="EI43" s="615"/>
      <c r="EJ43" s="615"/>
      <c r="EK43" s="615"/>
      <c r="EL43" s="615"/>
      <c r="EM43" s="615"/>
      <c r="EN43" s="615"/>
      <c r="EO43" s="615"/>
      <c r="EP43" s="615"/>
      <c r="EQ43" s="615"/>
      <c r="ER43" s="615"/>
      <c r="ES43" s="615"/>
      <c r="ET43" s="615"/>
      <c r="EU43" s="615"/>
      <c r="EV43" s="615"/>
      <c r="EW43" s="615"/>
      <c r="EX43" s="615"/>
      <c r="EY43" s="615"/>
      <c r="EZ43" s="615"/>
      <c r="FA43" s="615"/>
      <c r="FB43" s="615"/>
      <c r="FC43" s="615"/>
      <c r="FD43" s="615"/>
      <c r="FE43" s="615"/>
      <c r="FF43" s="615"/>
      <c r="FG43" s="615"/>
      <c r="FH43" s="615"/>
      <c r="FI43" s="615"/>
      <c r="FJ43" s="615"/>
      <c r="FK43" s="615"/>
      <c r="FL43" s="615"/>
      <c r="FM43" s="615"/>
      <c r="FN43" s="615"/>
      <c r="FO43" s="615"/>
      <c r="FP43" s="615"/>
      <c r="FQ43" s="615"/>
      <c r="FR43" s="615"/>
      <c r="FS43" s="615"/>
      <c r="FT43" s="615"/>
      <c r="FU43" s="615"/>
      <c r="FV43" s="615"/>
      <c r="FW43" s="615"/>
      <c r="FX43" s="615"/>
      <c r="FY43" s="615"/>
      <c r="FZ43" s="615"/>
      <c r="GA43" s="615"/>
      <c r="GB43" s="615"/>
      <c r="GC43" s="615"/>
      <c r="GD43" s="615"/>
      <c r="GE43" s="615"/>
      <c r="GF43" s="615"/>
      <c r="GG43" s="615"/>
      <c r="GH43" s="615"/>
      <c r="GI43" s="615"/>
      <c r="GJ43" s="615"/>
      <c r="GK43" s="615"/>
      <c r="GL43" s="615"/>
      <c r="GM43" s="615"/>
      <c r="GN43" s="615"/>
      <c r="GO43" s="615"/>
      <c r="GP43" s="615"/>
      <c r="GQ43" s="615"/>
      <c r="GR43" s="615"/>
      <c r="GS43" s="615"/>
      <c r="GT43" s="615"/>
      <c r="GU43" s="615"/>
      <c r="GV43" s="615"/>
      <c r="GW43" s="615"/>
      <c r="GX43" s="615"/>
      <c r="GY43" s="615"/>
      <c r="GZ43" s="615"/>
      <c r="HA43" s="615"/>
      <c r="HB43" s="615"/>
      <c r="HC43" s="615"/>
      <c r="HD43" s="615"/>
      <c r="HE43" s="615"/>
      <c r="HF43" s="615"/>
      <c r="HG43" s="615"/>
      <c r="HH43" s="615"/>
      <c r="HI43" s="615"/>
      <c r="HJ43" s="615"/>
      <c r="HK43" s="615"/>
      <c r="HL43" s="615"/>
      <c r="HM43" s="615"/>
      <c r="HN43" s="615"/>
      <c r="HO43" s="615"/>
      <c r="HP43" s="615"/>
      <c r="HQ43" s="615"/>
      <c r="HR43" s="615"/>
      <c r="HS43" s="615"/>
      <c r="HT43" s="615"/>
      <c r="HU43" s="615"/>
      <c r="HV43" s="615"/>
      <c r="HW43" s="615"/>
      <c r="HX43" s="615"/>
      <c r="HY43" s="615"/>
      <c r="HZ43" s="615"/>
      <c r="IA43" s="615"/>
      <c r="IB43" s="615"/>
      <c r="IC43" s="615"/>
      <c r="ID43" s="615"/>
      <c r="IE43" s="615"/>
      <c r="IF43" s="615"/>
      <c r="IG43" s="615"/>
      <c r="IH43" s="615"/>
      <c r="II43" s="615"/>
      <c r="IJ43" s="615"/>
      <c r="IK43" s="615"/>
      <c r="IL43" s="615"/>
      <c r="IM43" s="615"/>
      <c r="IN43" s="615"/>
      <c r="IO43" s="615"/>
      <c r="IP43" s="615"/>
    </row>
    <row r="44" spans="1:250" s="602" customFormat="1" x14ac:dyDescent="0.25">
      <c r="A44" s="621" t="s">
        <v>252</v>
      </c>
      <c r="B44" s="587" t="s">
        <v>234</v>
      </c>
      <c r="C44" s="587" t="s">
        <v>236</v>
      </c>
      <c r="D44" s="587" t="s">
        <v>288</v>
      </c>
      <c r="E44" s="599" t="s">
        <v>612</v>
      </c>
      <c r="F44" s="580"/>
      <c r="G44" s="618">
        <f t="shared" ref="G44:I45" si="4">G45</f>
        <v>59.220999999999997</v>
      </c>
      <c r="H44" s="618">
        <f t="shared" si="4"/>
        <v>59.220999999999997</v>
      </c>
      <c r="I44" s="618">
        <f t="shared" si="4"/>
        <v>59.220999999999997</v>
      </c>
      <c r="J44" s="614"/>
      <c r="K44" s="615"/>
      <c r="L44" s="615"/>
      <c r="M44" s="615"/>
      <c r="N44" s="615"/>
      <c r="O44" s="615"/>
      <c r="P44" s="615"/>
      <c r="Q44" s="615"/>
      <c r="R44" s="615"/>
      <c r="S44" s="615"/>
      <c r="T44" s="615"/>
      <c r="U44" s="615"/>
      <c r="V44" s="615"/>
      <c r="W44" s="615"/>
      <c r="X44" s="615"/>
      <c r="Y44" s="615"/>
      <c r="Z44" s="615"/>
      <c r="AA44" s="615"/>
      <c r="AB44" s="615"/>
      <c r="AC44" s="615"/>
      <c r="AD44" s="615"/>
      <c r="AE44" s="615"/>
      <c r="AF44" s="615"/>
      <c r="AG44" s="615"/>
      <c r="AH44" s="615"/>
      <c r="AI44" s="615"/>
      <c r="AJ44" s="615"/>
      <c r="AK44" s="615"/>
      <c r="AL44" s="615"/>
      <c r="AM44" s="615"/>
      <c r="AN44" s="615"/>
      <c r="AO44" s="615"/>
      <c r="AP44" s="615"/>
      <c r="AQ44" s="615"/>
      <c r="AR44" s="615"/>
      <c r="AS44" s="615"/>
      <c r="AT44" s="615"/>
      <c r="AU44" s="615"/>
      <c r="AV44" s="615"/>
      <c r="AW44" s="615"/>
      <c r="AX44" s="615"/>
      <c r="AY44" s="615"/>
      <c r="AZ44" s="615"/>
      <c r="BA44" s="615"/>
      <c r="BB44" s="615"/>
      <c r="BC44" s="615"/>
      <c r="BD44" s="615"/>
      <c r="BE44" s="615"/>
      <c r="BF44" s="615"/>
      <c r="BG44" s="615"/>
      <c r="BH44" s="615"/>
      <c r="BI44" s="615"/>
      <c r="BJ44" s="615"/>
      <c r="BK44" s="615"/>
      <c r="BL44" s="615"/>
      <c r="BM44" s="615"/>
      <c r="BN44" s="615"/>
      <c r="BO44" s="615"/>
      <c r="BP44" s="615"/>
      <c r="BQ44" s="615"/>
      <c r="BR44" s="615"/>
      <c r="BS44" s="615"/>
      <c r="BT44" s="615"/>
      <c r="BU44" s="615"/>
      <c r="BV44" s="615"/>
      <c r="BW44" s="615"/>
      <c r="BX44" s="615"/>
      <c r="BY44" s="615"/>
      <c r="BZ44" s="615"/>
      <c r="CA44" s="615"/>
      <c r="CB44" s="615"/>
      <c r="CC44" s="615"/>
      <c r="CD44" s="615"/>
      <c r="CE44" s="615"/>
      <c r="CF44" s="615"/>
      <c r="CG44" s="615"/>
      <c r="CH44" s="615"/>
      <c r="CI44" s="615"/>
      <c r="CJ44" s="615"/>
      <c r="CK44" s="615"/>
      <c r="CL44" s="615"/>
      <c r="CM44" s="615"/>
      <c r="CN44" s="615"/>
      <c r="CO44" s="615"/>
      <c r="CP44" s="615"/>
      <c r="CQ44" s="615"/>
      <c r="CR44" s="615"/>
      <c r="CS44" s="615"/>
      <c r="CT44" s="615"/>
      <c r="CU44" s="615"/>
      <c r="CV44" s="615"/>
      <c r="CW44" s="615"/>
      <c r="CX44" s="615"/>
      <c r="CY44" s="615"/>
      <c r="CZ44" s="615"/>
      <c r="DA44" s="615"/>
      <c r="DB44" s="615"/>
      <c r="DC44" s="615"/>
      <c r="DD44" s="615"/>
      <c r="DE44" s="615"/>
      <c r="DF44" s="615"/>
      <c r="DG44" s="615"/>
      <c r="DH44" s="615"/>
      <c r="DI44" s="615"/>
      <c r="DJ44" s="615"/>
      <c r="DK44" s="615"/>
      <c r="DL44" s="615"/>
      <c r="DM44" s="615"/>
      <c r="DN44" s="615"/>
      <c r="DO44" s="615"/>
      <c r="DP44" s="615"/>
      <c r="DQ44" s="615"/>
      <c r="DR44" s="615"/>
      <c r="DS44" s="615"/>
      <c r="DT44" s="615"/>
      <c r="DU44" s="615"/>
      <c r="DV44" s="615"/>
      <c r="DW44" s="615"/>
      <c r="DX44" s="615"/>
      <c r="DY44" s="615"/>
      <c r="DZ44" s="615"/>
      <c r="EA44" s="615"/>
      <c r="EB44" s="615"/>
      <c r="EC44" s="615"/>
      <c r="ED44" s="615"/>
      <c r="EE44" s="615"/>
      <c r="EF44" s="615"/>
      <c r="EG44" s="615"/>
      <c r="EH44" s="615"/>
      <c r="EI44" s="615"/>
      <c r="EJ44" s="615"/>
      <c r="EK44" s="615"/>
      <c r="EL44" s="615"/>
      <c r="EM44" s="615"/>
      <c r="EN44" s="615"/>
      <c r="EO44" s="615"/>
      <c r="EP44" s="615"/>
      <c r="EQ44" s="615"/>
      <c r="ER44" s="615"/>
      <c r="ES44" s="615"/>
      <c r="ET44" s="615"/>
      <c r="EU44" s="615"/>
      <c r="EV44" s="615"/>
      <c r="EW44" s="615"/>
      <c r="EX44" s="615"/>
      <c r="EY44" s="615"/>
      <c r="EZ44" s="615"/>
      <c r="FA44" s="615"/>
      <c r="FB44" s="615"/>
      <c r="FC44" s="615"/>
      <c r="FD44" s="615"/>
      <c r="FE44" s="615"/>
      <c r="FF44" s="615"/>
      <c r="FG44" s="615"/>
      <c r="FH44" s="615"/>
      <c r="FI44" s="615"/>
      <c r="FJ44" s="615"/>
      <c r="FK44" s="615"/>
      <c r="FL44" s="615"/>
      <c r="FM44" s="615"/>
      <c r="FN44" s="615"/>
      <c r="FO44" s="615"/>
      <c r="FP44" s="615"/>
      <c r="FQ44" s="615"/>
      <c r="FR44" s="615"/>
      <c r="FS44" s="615"/>
      <c r="FT44" s="615"/>
      <c r="FU44" s="615"/>
      <c r="FV44" s="615"/>
      <c r="FW44" s="615"/>
      <c r="FX44" s="615"/>
      <c r="FY44" s="615"/>
      <c r="FZ44" s="615"/>
      <c r="GA44" s="615"/>
      <c r="GB44" s="615"/>
      <c r="GC44" s="615"/>
      <c r="GD44" s="615"/>
      <c r="GE44" s="615"/>
      <c r="GF44" s="615"/>
      <c r="GG44" s="615"/>
      <c r="GH44" s="615"/>
      <c r="GI44" s="615"/>
      <c r="GJ44" s="615"/>
      <c r="GK44" s="615"/>
      <c r="GL44" s="615"/>
      <c r="GM44" s="615"/>
      <c r="GN44" s="615"/>
      <c r="GO44" s="615"/>
      <c r="GP44" s="615"/>
      <c r="GQ44" s="615"/>
      <c r="GR44" s="615"/>
      <c r="GS44" s="615"/>
      <c r="GT44" s="615"/>
      <c r="GU44" s="615"/>
      <c r="GV44" s="615"/>
      <c r="GW44" s="615"/>
      <c r="GX44" s="615"/>
      <c r="GY44" s="615"/>
      <c r="GZ44" s="615"/>
      <c r="HA44" s="615"/>
      <c r="HB44" s="615"/>
      <c r="HC44" s="615"/>
      <c r="HD44" s="615"/>
      <c r="HE44" s="615"/>
      <c r="HF44" s="615"/>
      <c r="HG44" s="615"/>
      <c r="HH44" s="615"/>
      <c r="HI44" s="615"/>
      <c r="HJ44" s="615"/>
      <c r="HK44" s="615"/>
      <c r="HL44" s="615"/>
      <c r="HM44" s="615"/>
      <c r="HN44" s="615"/>
      <c r="HO44" s="615"/>
      <c r="HP44" s="615"/>
      <c r="HQ44" s="615"/>
      <c r="HR44" s="615"/>
      <c r="HS44" s="615"/>
      <c r="HT44" s="615"/>
      <c r="HU44" s="615"/>
      <c r="HV44" s="615"/>
      <c r="HW44" s="615"/>
      <c r="HX44" s="615"/>
      <c r="HY44" s="615"/>
      <c r="HZ44" s="615"/>
      <c r="IA44" s="615"/>
      <c r="IB44" s="615"/>
      <c r="IC44" s="615"/>
      <c r="ID44" s="615"/>
      <c r="IE44" s="615"/>
      <c r="IF44" s="615"/>
      <c r="IG44" s="615"/>
      <c r="IH44" s="615"/>
      <c r="II44" s="615"/>
      <c r="IJ44" s="615"/>
      <c r="IK44" s="615"/>
      <c r="IL44" s="615"/>
      <c r="IM44" s="615"/>
      <c r="IN44" s="615"/>
      <c r="IO44" s="615"/>
      <c r="IP44" s="615"/>
    </row>
    <row r="45" spans="1:250" s="602" customFormat="1" ht="31.5" x14ac:dyDescent="0.25">
      <c r="A45" s="622" t="s">
        <v>618</v>
      </c>
      <c r="B45" s="587" t="s">
        <v>234</v>
      </c>
      <c r="C45" s="587" t="s">
        <v>236</v>
      </c>
      <c r="D45" s="587" t="s">
        <v>288</v>
      </c>
      <c r="E45" s="599" t="s">
        <v>619</v>
      </c>
      <c r="F45" s="580"/>
      <c r="G45" s="618">
        <f t="shared" si="4"/>
        <v>59.220999999999997</v>
      </c>
      <c r="H45" s="618">
        <f t="shared" si="4"/>
        <v>59.220999999999997</v>
      </c>
      <c r="I45" s="618">
        <f t="shared" si="4"/>
        <v>59.220999999999997</v>
      </c>
      <c r="J45" s="614"/>
      <c r="K45" s="615"/>
      <c r="L45" s="615"/>
      <c r="M45" s="615"/>
      <c r="N45" s="615"/>
      <c r="O45" s="615"/>
      <c r="P45" s="615"/>
      <c r="Q45" s="615"/>
      <c r="R45" s="615"/>
      <c r="S45" s="615"/>
      <c r="T45" s="615"/>
      <c r="U45" s="615"/>
      <c r="V45" s="615"/>
      <c r="W45" s="615"/>
      <c r="X45" s="615"/>
      <c r="Y45" s="615"/>
      <c r="Z45" s="615"/>
      <c r="AA45" s="615"/>
      <c r="AB45" s="615"/>
      <c r="AC45" s="615"/>
      <c r="AD45" s="615"/>
      <c r="AE45" s="615"/>
      <c r="AF45" s="615"/>
      <c r="AG45" s="615"/>
      <c r="AH45" s="615"/>
      <c r="AI45" s="615"/>
      <c r="AJ45" s="615"/>
      <c r="AK45" s="615"/>
      <c r="AL45" s="615"/>
      <c r="AM45" s="615"/>
      <c r="AN45" s="615"/>
      <c r="AO45" s="615"/>
      <c r="AP45" s="615"/>
      <c r="AQ45" s="615"/>
      <c r="AR45" s="615"/>
      <c r="AS45" s="615"/>
      <c r="AT45" s="615"/>
      <c r="AU45" s="615"/>
      <c r="AV45" s="615"/>
      <c r="AW45" s="615"/>
      <c r="AX45" s="615"/>
      <c r="AY45" s="615"/>
      <c r="AZ45" s="615"/>
      <c r="BA45" s="615"/>
      <c r="BB45" s="615"/>
      <c r="BC45" s="615"/>
      <c r="BD45" s="615"/>
      <c r="BE45" s="615"/>
      <c r="BF45" s="615"/>
      <c r="BG45" s="615"/>
      <c r="BH45" s="615"/>
      <c r="BI45" s="615"/>
      <c r="BJ45" s="615"/>
      <c r="BK45" s="615"/>
      <c r="BL45" s="615"/>
      <c r="BM45" s="615"/>
      <c r="BN45" s="615"/>
      <c r="BO45" s="615"/>
      <c r="BP45" s="615"/>
      <c r="BQ45" s="615"/>
      <c r="BR45" s="615"/>
      <c r="BS45" s="615"/>
      <c r="BT45" s="615"/>
      <c r="BU45" s="615"/>
      <c r="BV45" s="615"/>
      <c r="BW45" s="615"/>
      <c r="BX45" s="615"/>
      <c r="BY45" s="615"/>
      <c r="BZ45" s="615"/>
      <c r="CA45" s="615"/>
      <c r="CB45" s="615"/>
      <c r="CC45" s="615"/>
      <c r="CD45" s="615"/>
      <c r="CE45" s="615"/>
      <c r="CF45" s="615"/>
      <c r="CG45" s="615"/>
      <c r="CH45" s="615"/>
      <c r="CI45" s="615"/>
      <c r="CJ45" s="615"/>
      <c r="CK45" s="615"/>
      <c r="CL45" s="615"/>
      <c r="CM45" s="615"/>
      <c r="CN45" s="615"/>
      <c r="CO45" s="615"/>
      <c r="CP45" s="615"/>
      <c r="CQ45" s="615"/>
      <c r="CR45" s="615"/>
      <c r="CS45" s="615"/>
      <c r="CT45" s="615"/>
      <c r="CU45" s="615"/>
      <c r="CV45" s="615"/>
      <c r="CW45" s="615"/>
      <c r="CX45" s="615"/>
      <c r="CY45" s="615"/>
      <c r="CZ45" s="615"/>
      <c r="DA45" s="615"/>
      <c r="DB45" s="615"/>
      <c r="DC45" s="615"/>
      <c r="DD45" s="615"/>
      <c r="DE45" s="615"/>
      <c r="DF45" s="615"/>
      <c r="DG45" s="615"/>
      <c r="DH45" s="615"/>
      <c r="DI45" s="615"/>
      <c r="DJ45" s="615"/>
      <c r="DK45" s="615"/>
      <c r="DL45" s="615"/>
      <c r="DM45" s="615"/>
      <c r="DN45" s="615"/>
      <c r="DO45" s="615"/>
      <c r="DP45" s="615"/>
      <c r="DQ45" s="615"/>
      <c r="DR45" s="615"/>
      <c r="DS45" s="615"/>
      <c r="DT45" s="615"/>
      <c r="DU45" s="615"/>
      <c r="DV45" s="615"/>
      <c r="DW45" s="615"/>
      <c r="DX45" s="615"/>
      <c r="DY45" s="615"/>
      <c r="DZ45" s="615"/>
      <c r="EA45" s="615"/>
      <c r="EB45" s="615"/>
      <c r="EC45" s="615"/>
      <c r="ED45" s="615"/>
      <c r="EE45" s="615"/>
      <c r="EF45" s="615"/>
      <c r="EG45" s="615"/>
      <c r="EH45" s="615"/>
      <c r="EI45" s="615"/>
      <c r="EJ45" s="615"/>
      <c r="EK45" s="615"/>
      <c r="EL45" s="615"/>
      <c r="EM45" s="615"/>
      <c r="EN45" s="615"/>
      <c r="EO45" s="615"/>
      <c r="EP45" s="615"/>
      <c r="EQ45" s="615"/>
      <c r="ER45" s="615"/>
      <c r="ES45" s="615"/>
      <c r="ET45" s="615"/>
      <c r="EU45" s="615"/>
      <c r="EV45" s="615"/>
      <c r="EW45" s="615"/>
      <c r="EX45" s="615"/>
      <c r="EY45" s="615"/>
      <c r="EZ45" s="615"/>
      <c r="FA45" s="615"/>
      <c r="FB45" s="615"/>
      <c r="FC45" s="615"/>
      <c r="FD45" s="615"/>
      <c r="FE45" s="615"/>
      <c r="FF45" s="615"/>
      <c r="FG45" s="615"/>
      <c r="FH45" s="615"/>
      <c r="FI45" s="615"/>
      <c r="FJ45" s="615"/>
      <c r="FK45" s="615"/>
      <c r="FL45" s="615"/>
      <c r="FM45" s="615"/>
      <c r="FN45" s="615"/>
      <c r="FO45" s="615"/>
      <c r="FP45" s="615"/>
      <c r="FQ45" s="615"/>
      <c r="FR45" s="615"/>
      <c r="FS45" s="615"/>
      <c r="FT45" s="615"/>
      <c r="FU45" s="615"/>
      <c r="FV45" s="615"/>
      <c r="FW45" s="615"/>
      <c r="FX45" s="615"/>
      <c r="FY45" s="615"/>
      <c r="FZ45" s="615"/>
      <c r="GA45" s="615"/>
      <c r="GB45" s="615"/>
      <c r="GC45" s="615"/>
      <c r="GD45" s="615"/>
      <c r="GE45" s="615"/>
      <c r="GF45" s="615"/>
      <c r="GG45" s="615"/>
      <c r="GH45" s="615"/>
      <c r="GI45" s="615"/>
      <c r="GJ45" s="615"/>
      <c r="GK45" s="615"/>
      <c r="GL45" s="615"/>
      <c r="GM45" s="615"/>
      <c r="GN45" s="615"/>
      <c r="GO45" s="615"/>
      <c r="GP45" s="615"/>
      <c r="GQ45" s="615"/>
      <c r="GR45" s="615"/>
      <c r="GS45" s="615"/>
      <c r="GT45" s="615"/>
      <c r="GU45" s="615"/>
      <c r="GV45" s="615"/>
      <c r="GW45" s="615"/>
      <c r="GX45" s="615"/>
      <c r="GY45" s="615"/>
      <c r="GZ45" s="615"/>
      <c r="HA45" s="615"/>
      <c r="HB45" s="615"/>
      <c r="HC45" s="615"/>
      <c r="HD45" s="615"/>
      <c r="HE45" s="615"/>
      <c r="HF45" s="615"/>
      <c r="HG45" s="615"/>
      <c r="HH45" s="615"/>
      <c r="HI45" s="615"/>
      <c r="HJ45" s="615"/>
      <c r="HK45" s="615"/>
      <c r="HL45" s="615"/>
      <c r="HM45" s="615"/>
      <c r="HN45" s="615"/>
      <c r="HO45" s="615"/>
      <c r="HP45" s="615"/>
      <c r="HQ45" s="615"/>
      <c r="HR45" s="615"/>
      <c r="HS45" s="615"/>
      <c r="HT45" s="615"/>
      <c r="HU45" s="615"/>
      <c r="HV45" s="615"/>
      <c r="HW45" s="615"/>
      <c r="HX45" s="615"/>
      <c r="HY45" s="615"/>
      <c r="HZ45" s="615"/>
      <c r="IA45" s="615"/>
      <c r="IB45" s="615"/>
      <c r="IC45" s="615"/>
      <c r="ID45" s="615"/>
      <c r="IE45" s="615"/>
      <c r="IF45" s="615"/>
      <c r="IG45" s="615"/>
      <c r="IH45" s="615"/>
      <c r="II45" s="615"/>
      <c r="IJ45" s="615"/>
      <c r="IK45" s="615"/>
      <c r="IL45" s="615"/>
      <c r="IM45" s="615"/>
      <c r="IN45" s="615"/>
      <c r="IO45" s="615"/>
      <c r="IP45" s="615"/>
    </row>
    <row r="46" spans="1:250" s="602" customFormat="1" x14ac:dyDescent="0.25">
      <c r="A46" s="603" t="s">
        <v>271</v>
      </c>
      <c r="B46" s="587" t="s">
        <v>234</v>
      </c>
      <c r="C46" s="587" t="s">
        <v>236</v>
      </c>
      <c r="D46" s="587" t="s">
        <v>288</v>
      </c>
      <c r="E46" s="599" t="s">
        <v>619</v>
      </c>
      <c r="F46" s="580" t="s">
        <v>272</v>
      </c>
      <c r="G46" s="611">
        <v>59.220999999999997</v>
      </c>
      <c r="H46" s="611">
        <v>59.220999999999997</v>
      </c>
      <c r="I46" s="611">
        <v>59.220999999999997</v>
      </c>
      <c r="J46" s="601" t="s">
        <v>671</v>
      </c>
      <c r="K46" s="615"/>
      <c r="L46" s="615"/>
      <c r="M46" s="615"/>
      <c r="N46" s="615"/>
      <c r="O46" s="615"/>
      <c r="P46" s="615"/>
      <c r="Q46" s="615"/>
      <c r="R46" s="615"/>
      <c r="S46" s="615"/>
      <c r="T46" s="615"/>
      <c r="U46" s="615"/>
      <c r="V46" s="615"/>
      <c r="W46" s="615"/>
      <c r="X46" s="615"/>
      <c r="Y46" s="615"/>
      <c r="Z46" s="615"/>
      <c r="AA46" s="615"/>
      <c r="AB46" s="615"/>
      <c r="AC46" s="615"/>
      <c r="AD46" s="615"/>
      <c r="AE46" s="615"/>
      <c r="AF46" s="615"/>
      <c r="AG46" s="615"/>
      <c r="AH46" s="615"/>
      <c r="AI46" s="615"/>
      <c r="AJ46" s="615"/>
      <c r="AK46" s="615"/>
      <c r="AL46" s="615"/>
      <c r="AM46" s="615"/>
      <c r="AN46" s="615"/>
      <c r="AO46" s="615"/>
      <c r="AP46" s="615"/>
      <c r="AQ46" s="615"/>
      <c r="AR46" s="615"/>
      <c r="AS46" s="615"/>
      <c r="AT46" s="615"/>
      <c r="AU46" s="615"/>
      <c r="AV46" s="615"/>
      <c r="AW46" s="615"/>
      <c r="AX46" s="615"/>
      <c r="AY46" s="615"/>
      <c r="AZ46" s="615"/>
      <c r="BA46" s="615"/>
      <c r="BB46" s="615"/>
      <c r="BC46" s="615"/>
      <c r="BD46" s="615"/>
      <c r="BE46" s="615"/>
      <c r="BF46" s="615"/>
      <c r="BG46" s="615"/>
      <c r="BH46" s="615"/>
      <c r="BI46" s="615"/>
      <c r="BJ46" s="615"/>
      <c r="BK46" s="615"/>
      <c r="BL46" s="615"/>
      <c r="BM46" s="615"/>
      <c r="BN46" s="615"/>
      <c r="BO46" s="615"/>
      <c r="BP46" s="615"/>
      <c r="BQ46" s="615"/>
      <c r="BR46" s="615"/>
      <c r="BS46" s="615"/>
      <c r="BT46" s="615"/>
      <c r="BU46" s="615"/>
      <c r="BV46" s="615"/>
      <c r="BW46" s="615"/>
      <c r="BX46" s="615"/>
      <c r="BY46" s="615"/>
      <c r="BZ46" s="615"/>
      <c r="CA46" s="615"/>
      <c r="CB46" s="615"/>
      <c r="CC46" s="615"/>
      <c r="CD46" s="615"/>
      <c r="CE46" s="615"/>
      <c r="CF46" s="615"/>
      <c r="CG46" s="615"/>
      <c r="CH46" s="615"/>
      <c r="CI46" s="615"/>
      <c r="CJ46" s="615"/>
      <c r="CK46" s="615"/>
      <c r="CL46" s="615"/>
      <c r="CM46" s="615"/>
      <c r="CN46" s="615"/>
      <c r="CO46" s="615"/>
      <c r="CP46" s="615"/>
      <c r="CQ46" s="615"/>
      <c r="CR46" s="615"/>
      <c r="CS46" s="615"/>
      <c r="CT46" s="615"/>
      <c r="CU46" s="615"/>
      <c r="CV46" s="615"/>
      <c r="CW46" s="615"/>
      <c r="CX46" s="615"/>
      <c r="CY46" s="615"/>
      <c r="CZ46" s="615"/>
      <c r="DA46" s="615"/>
      <c r="DB46" s="615"/>
      <c r="DC46" s="615"/>
      <c r="DD46" s="615"/>
      <c r="DE46" s="615"/>
      <c r="DF46" s="615"/>
      <c r="DG46" s="615"/>
      <c r="DH46" s="615"/>
      <c r="DI46" s="615"/>
      <c r="DJ46" s="615"/>
      <c r="DK46" s="615"/>
      <c r="DL46" s="615"/>
      <c r="DM46" s="615"/>
      <c r="DN46" s="615"/>
      <c r="DO46" s="615"/>
      <c r="DP46" s="615"/>
      <c r="DQ46" s="615"/>
      <c r="DR46" s="615"/>
      <c r="DS46" s="615"/>
      <c r="DT46" s="615"/>
      <c r="DU46" s="615"/>
      <c r="DV46" s="615"/>
      <c r="DW46" s="615"/>
      <c r="DX46" s="615"/>
      <c r="DY46" s="615"/>
      <c r="DZ46" s="615"/>
      <c r="EA46" s="615"/>
      <c r="EB46" s="615"/>
      <c r="EC46" s="615"/>
      <c r="ED46" s="615"/>
      <c r="EE46" s="615"/>
      <c r="EF46" s="615"/>
      <c r="EG46" s="615"/>
      <c r="EH46" s="615"/>
      <c r="EI46" s="615"/>
      <c r="EJ46" s="615"/>
      <c r="EK46" s="615"/>
      <c r="EL46" s="615"/>
      <c r="EM46" s="615"/>
      <c r="EN46" s="615"/>
      <c r="EO46" s="615"/>
      <c r="EP46" s="615"/>
      <c r="EQ46" s="615"/>
      <c r="ER46" s="615"/>
      <c r="ES46" s="615"/>
      <c r="ET46" s="615"/>
      <c r="EU46" s="615"/>
      <c r="EV46" s="615"/>
      <c r="EW46" s="615"/>
      <c r="EX46" s="615"/>
      <c r="EY46" s="615"/>
      <c r="EZ46" s="615"/>
      <c r="FA46" s="615"/>
      <c r="FB46" s="615"/>
      <c r="FC46" s="615"/>
      <c r="FD46" s="615"/>
      <c r="FE46" s="615"/>
      <c r="FF46" s="615"/>
      <c r="FG46" s="615"/>
      <c r="FH46" s="615"/>
      <c r="FI46" s="615"/>
      <c r="FJ46" s="615"/>
      <c r="FK46" s="615"/>
      <c r="FL46" s="615"/>
      <c r="FM46" s="615"/>
      <c r="FN46" s="615"/>
      <c r="FO46" s="615"/>
      <c r="FP46" s="615"/>
      <c r="FQ46" s="615"/>
      <c r="FR46" s="615"/>
      <c r="FS46" s="615"/>
      <c r="FT46" s="615"/>
      <c r="FU46" s="615"/>
      <c r="FV46" s="615"/>
      <c r="FW46" s="615"/>
      <c r="FX46" s="615"/>
      <c r="FY46" s="615"/>
      <c r="FZ46" s="615"/>
      <c r="GA46" s="615"/>
      <c r="GB46" s="615"/>
      <c r="GC46" s="615"/>
      <c r="GD46" s="615"/>
      <c r="GE46" s="615"/>
      <c r="GF46" s="615"/>
      <c r="GG46" s="615"/>
      <c r="GH46" s="615"/>
      <c r="GI46" s="615"/>
      <c r="GJ46" s="615"/>
      <c r="GK46" s="615"/>
      <c r="GL46" s="615"/>
      <c r="GM46" s="615"/>
      <c r="GN46" s="615"/>
      <c r="GO46" s="615"/>
      <c r="GP46" s="615"/>
      <c r="GQ46" s="615"/>
      <c r="GR46" s="615"/>
      <c r="GS46" s="615"/>
      <c r="GT46" s="615"/>
      <c r="GU46" s="615"/>
      <c r="GV46" s="615"/>
      <c r="GW46" s="615"/>
      <c r="GX46" s="615"/>
      <c r="GY46" s="615"/>
      <c r="GZ46" s="615"/>
      <c r="HA46" s="615"/>
      <c r="HB46" s="615"/>
      <c r="HC46" s="615"/>
      <c r="HD46" s="615"/>
      <c r="HE46" s="615"/>
      <c r="HF46" s="615"/>
      <c r="HG46" s="615"/>
      <c r="HH46" s="615"/>
      <c r="HI46" s="615"/>
      <c r="HJ46" s="615"/>
      <c r="HK46" s="615"/>
      <c r="HL46" s="615"/>
      <c r="HM46" s="615"/>
      <c r="HN46" s="615"/>
      <c r="HO46" s="615"/>
      <c r="HP46" s="615"/>
      <c r="HQ46" s="615"/>
      <c r="HR46" s="615"/>
      <c r="HS46" s="615"/>
      <c r="HT46" s="615"/>
      <c r="HU46" s="615"/>
      <c r="HV46" s="615"/>
      <c r="HW46" s="615"/>
      <c r="HX46" s="615"/>
      <c r="HY46" s="615"/>
      <c r="HZ46" s="615"/>
      <c r="IA46" s="615"/>
      <c r="IB46" s="615"/>
      <c r="IC46" s="615"/>
      <c r="ID46" s="615"/>
      <c r="IE46" s="615"/>
      <c r="IF46" s="615"/>
      <c r="IG46" s="615"/>
      <c r="IH46" s="615"/>
      <c r="II46" s="615"/>
      <c r="IJ46" s="615"/>
      <c r="IK46" s="615"/>
      <c r="IL46" s="615"/>
      <c r="IM46" s="615"/>
      <c r="IN46" s="615"/>
      <c r="IO46" s="615"/>
      <c r="IP46" s="615"/>
    </row>
    <row r="47" spans="1:250" s="615" customFormat="1" ht="31.5" x14ac:dyDescent="0.25">
      <c r="A47" s="604" t="s">
        <v>299</v>
      </c>
      <c r="B47" s="591" t="s">
        <v>234</v>
      </c>
      <c r="C47" s="581" t="s">
        <v>236</v>
      </c>
      <c r="D47" s="579">
        <v>13</v>
      </c>
      <c r="E47" s="582" t="s">
        <v>622</v>
      </c>
      <c r="F47" s="581"/>
      <c r="G47" s="583">
        <f>+G48</f>
        <v>289.89299999999997</v>
      </c>
      <c r="H47" s="583">
        <f>+H48</f>
        <v>237</v>
      </c>
      <c r="I47" s="583">
        <f>+I48</f>
        <v>233</v>
      </c>
      <c r="J47" s="612" t="s">
        <v>672</v>
      </c>
    </row>
    <row r="48" spans="1:250" s="613" customFormat="1" x14ac:dyDescent="0.25">
      <c r="A48" s="603" t="s">
        <v>301</v>
      </c>
      <c r="B48" s="597" t="s">
        <v>234</v>
      </c>
      <c r="C48" s="587" t="s">
        <v>236</v>
      </c>
      <c r="D48" s="623">
        <v>13</v>
      </c>
      <c r="E48" s="624" t="s">
        <v>624</v>
      </c>
      <c r="F48" s="587"/>
      <c r="G48" s="608">
        <f>G49</f>
        <v>289.89299999999997</v>
      </c>
      <c r="H48" s="608">
        <f>H49</f>
        <v>237</v>
      </c>
      <c r="I48" s="608">
        <f>I49</f>
        <v>233</v>
      </c>
      <c r="J48" s="612"/>
    </row>
    <row r="49" spans="1:255" s="613" customFormat="1" x14ac:dyDescent="0.25">
      <c r="A49" s="551" t="s">
        <v>303</v>
      </c>
      <c r="B49" s="597" t="s">
        <v>234</v>
      </c>
      <c r="C49" s="587" t="s">
        <v>236</v>
      </c>
      <c r="D49" s="623">
        <v>13</v>
      </c>
      <c r="E49" s="624" t="s">
        <v>625</v>
      </c>
      <c r="F49" s="587"/>
      <c r="G49" s="608">
        <f>G50+G51</f>
        <v>289.89299999999997</v>
      </c>
      <c r="H49" s="608">
        <f>H50+H51</f>
        <v>237</v>
      </c>
      <c r="I49" s="608">
        <f>I50+I51</f>
        <v>233</v>
      </c>
      <c r="J49" s="612"/>
    </row>
    <row r="50" spans="1:255" s="613" customFormat="1" x14ac:dyDescent="0.25">
      <c r="A50" s="551" t="s">
        <v>254</v>
      </c>
      <c r="B50" s="587" t="s">
        <v>234</v>
      </c>
      <c r="C50" s="587" t="s">
        <v>236</v>
      </c>
      <c r="D50" s="623">
        <v>13</v>
      </c>
      <c r="E50" s="624" t="s">
        <v>625</v>
      </c>
      <c r="F50" s="580" t="s">
        <v>255</v>
      </c>
      <c r="G50" s="611">
        <v>16.945</v>
      </c>
      <c r="H50" s="611">
        <v>5</v>
      </c>
      <c r="I50" s="611">
        <v>1</v>
      </c>
      <c r="J50" s="612" t="s">
        <v>662</v>
      </c>
    </row>
    <row r="51" spans="1:255" s="613" customFormat="1" ht="18.75" customHeight="1" x14ac:dyDescent="0.25">
      <c r="A51" s="551" t="s">
        <v>256</v>
      </c>
      <c r="B51" s="587" t="s">
        <v>234</v>
      </c>
      <c r="C51" s="587" t="s">
        <v>236</v>
      </c>
      <c r="D51" s="623">
        <v>13</v>
      </c>
      <c r="E51" s="624" t="s">
        <v>625</v>
      </c>
      <c r="F51" s="580" t="s">
        <v>257</v>
      </c>
      <c r="G51" s="611">
        <f>16.348+206.6+50</f>
        <v>272.94799999999998</v>
      </c>
      <c r="H51" s="611">
        <v>232</v>
      </c>
      <c r="I51" s="611">
        <v>232</v>
      </c>
      <c r="J51" s="612"/>
    </row>
    <row r="52" spans="1:255" s="613" customFormat="1" x14ac:dyDescent="0.25">
      <c r="A52" s="609" t="s">
        <v>275</v>
      </c>
      <c r="B52" s="591" t="s">
        <v>234</v>
      </c>
      <c r="C52" s="581" t="s">
        <v>236</v>
      </c>
      <c r="D52" s="581" t="s">
        <v>288</v>
      </c>
      <c r="E52" s="582" t="s">
        <v>635</v>
      </c>
      <c r="F52" s="581"/>
      <c r="G52" s="583">
        <f t="shared" ref="G52:I52" si="5">+G53</f>
        <v>15</v>
      </c>
      <c r="H52" s="583">
        <f t="shared" si="5"/>
        <v>0</v>
      </c>
      <c r="I52" s="583">
        <f t="shared" si="5"/>
        <v>0</v>
      </c>
      <c r="J52" s="612"/>
    </row>
    <row r="53" spans="1:255" s="613" customFormat="1" x14ac:dyDescent="0.25">
      <c r="A53" s="625" t="s">
        <v>308</v>
      </c>
      <c r="B53" s="597" t="s">
        <v>234</v>
      </c>
      <c r="C53" s="607" t="s">
        <v>236</v>
      </c>
      <c r="D53" s="607" t="s">
        <v>288</v>
      </c>
      <c r="E53" s="624" t="s">
        <v>636</v>
      </c>
      <c r="F53" s="607"/>
      <c r="G53" s="608">
        <f>+G56</f>
        <v>15</v>
      </c>
      <c r="H53" s="608">
        <f>+H56</f>
        <v>0</v>
      </c>
      <c r="I53" s="608">
        <f>+I56</f>
        <v>0</v>
      </c>
      <c r="J53" s="612"/>
    </row>
    <row r="54" spans="1:255" s="613" customFormat="1" x14ac:dyDescent="0.25">
      <c r="A54" s="626" t="s">
        <v>310</v>
      </c>
      <c r="B54" s="597" t="s">
        <v>234</v>
      </c>
      <c r="C54" s="607" t="s">
        <v>236</v>
      </c>
      <c r="D54" s="607" t="s">
        <v>288</v>
      </c>
      <c r="E54" s="624" t="s">
        <v>673</v>
      </c>
      <c r="F54" s="607"/>
      <c r="G54" s="608"/>
      <c r="H54" s="608">
        <v>0</v>
      </c>
      <c r="I54" s="608">
        <v>0</v>
      </c>
      <c r="J54" s="612"/>
    </row>
    <row r="55" spans="1:255" s="613" customFormat="1" ht="31.5" x14ac:dyDescent="0.25">
      <c r="A55" s="627" t="s">
        <v>313</v>
      </c>
      <c r="B55" s="597" t="s">
        <v>234</v>
      </c>
      <c r="C55" s="607" t="s">
        <v>236</v>
      </c>
      <c r="D55" s="607" t="s">
        <v>288</v>
      </c>
      <c r="E55" s="624" t="s">
        <v>673</v>
      </c>
      <c r="F55" s="580" t="s">
        <v>255</v>
      </c>
      <c r="G55" s="608"/>
      <c r="H55" s="608">
        <v>0</v>
      </c>
      <c r="I55" s="608">
        <v>0</v>
      </c>
      <c r="J55" s="612" t="s">
        <v>674</v>
      </c>
    </row>
    <row r="56" spans="1:255" s="629" customFormat="1" x14ac:dyDescent="0.25">
      <c r="A56" s="551" t="s">
        <v>311</v>
      </c>
      <c r="B56" s="597" t="s">
        <v>234</v>
      </c>
      <c r="C56" s="587" t="s">
        <v>236</v>
      </c>
      <c r="D56" s="587">
        <v>13</v>
      </c>
      <c r="E56" s="599" t="s">
        <v>637</v>
      </c>
      <c r="F56" s="587"/>
      <c r="G56" s="611">
        <f>G57</f>
        <v>15</v>
      </c>
      <c r="H56" s="611">
        <f>H57</f>
        <v>0</v>
      </c>
      <c r="I56" s="611">
        <f>SUM(I57:I57)</f>
        <v>0</v>
      </c>
      <c r="J56" s="628"/>
      <c r="M56" s="630"/>
      <c r="N56" s="630"/>
      <c r="O56" s="630"/>
      <c r="P56" s="630"/>
      <c r="Q56" s="630"/>
      <c r="R56" s="630"/>
      <c r="S56" s="630"/>
      <c r="T56" s="630"/>
      <c r="U56" s="630"/>
      <c r="V56" s="630"/>
      <c r="W56" s="630"/>
      <c r="X56" s="630"/>
      <c r="Y56" s="630"/>
      <c r="Z56" s="630"/>
      <c r="AA56" s="630"/>
      <c r="AB56" s="630"/>
      <c r="AC56" s="630"/>
      <c r="AD56" s="630"/>
      <c r="AE56" s="630"/>
      <c r="AF56" s="630"/>
      <c r="AG56" s="630"/>
      <c r="AH56" s="630"/>
      <c r="AI56" s="630"/>
      <c r="AJ56" s="630"/>
      <c r="AK56" s="630"/>
      <c r="AL56" s="630"/>
      <c r="AM56" s="630"/>
      <c r="AN56" s="630"/>
      <c r="AO56" s="630"/>
      <c r="AP56" s="630"/>
      <c r="AQ56" s="630"/>
      <c r="AR56" s="630"/>
      <c r="AS56" s="630"/>
      <c r="AT56" s="630"/>
      <c r="AU56" s="630"/>
      <c r="AV56" s="630"/>
      <c r="AW56" s="630"/>
      <c r="AX56" s="630"/>
      <c r="AY56" s="630"/>
      <c r="AZ56" s="630"/>
      <c r="BA56" s="630"/>
      <c r="BB56" s="630"/>
      <c r="BC56" s="630"/>
      <c r="BD56" s="630"/>
      <c r="BE56" s="630"/>
      <c r="BF56" s="630"/>
      <c r="BG56" s="630"/>
      <c r="BH56" s="630"/>
      <c r="BI56" s="630"/>
      <c r="BJ56" s="630"/>
      <c r="BK56" s="630"/>
      <c r="BL56" s="630"/>
      <c r="BM56" s="630"/>
      <c r="BN56" s="630"/>
      <c r="BO56" s="630"/>
      <c r="BP56" s="630"/>
      <c r="BQ56" s="630"/>
      <c r="BR56" s="630"/>
      <c r="BS56" s="630"/>
      <c r="BT56" s="630"/>
      <c r="BU56" s="630"/>
      <c r="BV56" s="630"/>
      <c r="BW56" s="630"/>
      <c r="BX56" s="630"/>
      <c r="BY56" s="630"/>
      <c r="BZ56" s="630"/>
      <c r="CA56" s="630"/>
      <c r="CB56" s="630"/>
      <c r="CC56" s="630"/>
      <c r="CD56" s="630"/>
      <c r="CE56" s="630"/>
      <c r="CF56" s="630"/>
      <c r="CG56" s="630"/>
      <c r="CH56" s="630"/>
      <c r="CI56" s="630"/>
      <c r="CJ56" s="630"/>
      <c r="CK56" s="630"/>
      <c r="CL56" s="630"/>
      <c r="CM56" s="630"/>
      <c r="CN56" s="630"/>
      <c r="CO56" s="630"/>
      <c r="CP56" s="630"/>
      <c r="CQ56" s="630"/>
      <c r="CR56" s="630"/>
      <c r="CS56" s="630"/>
      <c r="CT56" s="630"/>
      <c r="CU56" s="630"/>
      <c r="CV56" s="630"/>
      <c r="CW56" s="630"/>
      <c r="CX56" s="630"/>
      <c r="CY56" s="630"/>
      <c r="CZ56" s="630"/>
      <c r="DA56" s="630"/>
      <c r="DB56" s="630"/>
      <c r="DC56" s="630"/>
      <c r="DD56" s="630"/>
      <c r="DE56" s="630"/>
      <c r="DF56" s="630"/>
      <c r="DG56" s="630"/>
      <c r="DH56" s="630"/>
      <c r="DI56" s="630"/>
      <c r="DJ56" s="630"/>
      <c r="DK56" s="630"/>
      <c r="DL56" s="630"/>
      <c r="DM56" s="630"/>
      <c r="DN56" s="630"/>
      <c r="DO56" s="630"/>
      <c r="DP56" s="630"/>
      <c r="DQ56" s="630"/>
      <c r="DR56" s="630"/>
      <c r="DS56" s="630"/>
      <c r="DT56" s="630"/>
      <c r="DU56" s="630"/>
      <c r="DV56" s="630"/>
      <c r="DW56" s="630"/>
      <c r="DX56" s="630"/>
      <c r="DY56" s="630"/>
      <c r="DZ56" s="630"/>
      <c r="EA56" s="630"/>
      <c r="EB56" s="630"/>
      <c r="EC56" s="630"/>
      <c r="ED56" s="630"/>
      <c r="EE56" s="630"/>
      <c r="EF56" s="630"/>
      <c r="EG56" s="630"/>
      <c r="EH56" s="630"/>
      <c r="EI56" s="630"/>
      <c r="EJ56" s="630"/>
      <c r="EK56" s="630"/>
      <c r="EL56" s="630"/>
      <c r="EM56" s="630"/>
      <c r="EN56" s="630"/>
      <c r="EO56" s="630"/>
      <c r="EP56" s="630"/>
      <c r="EQ56" s="630"/>
      <c r="ER56" s="630"/>
      <c r="ES56" s="630"/>
      <c r="ET56" s="630"/>
      <c r="EU56" s="630"/>
      <c r="EV56" s="630"/>
      <c r="EW56" s="630"/>
      <c r="EX56" s="630"/>
      <c r="EY56" s="630"/>
      <c r="EZ56" s="630"/>
      <c r="FA56" s="630"/>
      <c r="FB56" s="630"/>
      <c r="FC56" s="630"/>
      <c r="FD56" s="630"/>
      <c r="FE56" s="630"/>
      <c r="FF56" s="630"/>
      <c r="FG56" s="630"/>
      <c r="FH56" s="630"/>
      <c r="FI56" s="630"/>
      <c r="FJ56" s="630"/>
      <c r="FK56" s="630"/>
      <c r="FL56" s="630"/>
      <c r="FM56" s="630"/>
      <c r="FN56" s="630"/>
      <c r="FO56" s="630"/>
      <c r="FP56" s="630"/>
      <c r="FQ56" s="630"/>
      <c r="FR56" s="630"/>
      <c r="FS56" s="630"/>
      <c r="FT56" s="630"/>
      <c r="FU56" s="630"/>
      <c r="FV56" s="630"/>
      <c r="FW56" s="630"/>
      <c r="FX56" s="630"/>
      <c r="FY56" s="630"/>
      <c r="FZ56" s="630"/>
      <c r="GA56" s="630"/>
      <c r="GB56" s="630"/>
      <c r="GC56" s="630"/>
      <c r="GD56" s="630"/>
      <c r="GE56" s="630"/>
      <c r="GF56" s="630"/>
      <c r="GG56" s="630"/>
      <c r="GH56" s="630"/>
      <c r="GI56" s="630"/>
      <c r="GJ56" s="630"/>
      <c r="GK56" s="630"/>
      <c r="GL56" s="630"/>
      <c r="GM56" s="630"/>
      <c r="GN56" s="630"/>
      <c r="GO56" s="630"/>
      <c r="GP56" s="630"/>
      <c r="GQ56" s="630"/>
      <c r="GR56" s="630"/>
      <c r="GS56" s="630"/>
      <c r="GT56" s="630"/>
      <c r="GU56" s="630"/>
      <c r="GV56" s="630"/>
      <c r="GW56" s="630"/>
      <c r="GX56" s="630"/>
      <c r="GY56" s="630"/>
      <c r="GZ56" s="630"/>
      <c r="HA56" s="630"/>
      <c r="HB56" s="630"/>
      <c r="HC56" s="630"/>
      <c r="HD56" s="630"/>
      <c r="HE56" s="630"/>
      <c r="HF56" s="630"/>
      <c r="HG56" s="630"/>
      <c r="HH56" s="630"/>
      <c r="HI56" s="630"/>
      <c r="HJ56" s="630"/>
      <c r="HK56" s="630"/>
      <c r="HL56" s="630"/>
      <c r="HM56" s="630"/>
      <c r="HN56" s="630"/>
      <c r="HO56" s="630"/>
      <c r="HP56" s="630"/>
      <c r="HQ56" s="630"/>
      <c r="HR56" s="630"/>
      <c r="HS56" s="630"/>
      <c r="HT56" s="630"/>
      <c r="HU56" s="630"/>
      <c r="HV56" s="630"/>
      <c r="HW56" s="630"/>
      <c r="HX56" s="630"/>
      <c r="HY56" s="630"/>
      <c r="HZ56" s="630"/>
      <c r="IA56" s="630"/>
      <c r="IB56" s="630"/>
      <c r="IC56" s="630"/>
      <c r="ID56" s="630"/>
      <c r="IE56" s="630"/>
      <c r="IF56" s="630"/>
      <c r="IG56" s="630"/>
      <c r="IH56" s="630"/>
      <c r="II56" s="630"/>
      <c r="IJ56" s="630"/>
      <c r="IK56" s="630"/>
      <c r="IL56" s="630"/>
      <c r="IM56" s="630"/>
      <c r="IN56" s="630"/>
      <c r="IO56" s="630"/>
      <c r="IP56" s="630"/>
      <c r="IQ56" s="630"/>
      <c r="IR56" s="630"/>
      <c r="IS56" s="630"/>
      <c r="IT56" s="630"/>
      <c r="IU56" s="630"/>
    </row>
    <row r="57" spans="1:255" s="629" customFormat="1" x14ac:dyDescent="0.25">
      <c r="A57" s="551" t="s">
        <v>254</v>
      </c>
      <c r="B57" s="587" t="s">
        <v>234</v>
      </c>
      <c r="C57" s="587" t="s">
        <v>236</v>
      </c>
      <c r="D57" s="587">
        <v>13</v>
      </c>
      <c r="E57" s="599" t="s">
        <v>637</v>
      </c>
      <c r="F57" s="580" t="s">
        <v>255</v>
      </c>
      <c r="G57" s="611">
        <v>15</v>
      </c>
      <c r="H57" s="611">
        <v>0</v>
      </c>
      <c r="I57" s="611">
        <v>0</v>
      </c>
      <c r="J57" s="628" t="s">
        <v>675</v>
      </c>
      <c r="K57" s="631"/>
      <c r="M57" s="630"/>
      <c r="N57" s="630"/>
      <c r="O57" s="630"/>
      <c r="P57" s="630"/>
      <c r="Q57" s="630"/>
      <c r="R57" s="630"/>
      <c r="S57" s="630"/>
      <c r="T57" s="630"/>
      <c r="U57" s="630"/>
      <c r="V57" s="630"/>
      <c r="W57" s="630"/>
      <c r="X57" s="630"/>
      <c r="Y57" s="630"/>
      <c r="Z57" s="630"/>
      <c r="AA57" s="630"/>
      <c r="AB57" s="630"/>
      <c r="AC57" s="630"/>
      <c r="AD57" s="630"/>
      <c r="AE57" s="630"/>
      <c r="AF57" s="630"/>
      <c r="AG57" s="630"/>
      <c r="AH57" s="630"/>
      <c r="AI57" s="630"/>
      <c r="AJ57" s="630"/>
      <c r="AK57" s="630"/>
      <c r="AL57" s="630"/>
      <c r="AM57" s="630"/>
      <c r="AN57" s="630"/>
      <c r="AO57" s="630"/>
      <c r="AP57" s="630"/>
      <c r="AQ57" s="630"/>
      <c r="AR57" s="630"/>
      <c r="AS57" s="630"/>
      <c r="AT57" s="630"/>
      <c r="AU57" s="630"/>
      <c r="AV57" s="630"/>
      <c r="AW57" s="630"/>
      <c r="AX57" s="630"/>
      <c r="AY57" s="630"/>
      <c r="AZ57" s="630"/>
      <c r="BA57" s="630"/>
      <c r="BB57" s="630"/>
      <c r="BC57" s="630"/>
      <c r="BD57" s="630"/>
      <c r="BE57" s="630"/>
      <c r="BF57" s="630"/>
      <c r="BG57" s="630"/>
      <c r="BH57" s="630"/>
      <c r="BI57" s="630"/>
      <c r="BJ57" s="630"/>
      <c r="BK57" s="630"/>
      <c r="BL57" s="630"/>
      <c r="BM57" s="630"/>
      <c r="BN57" s="630"/>
      <c r="BO57" s="630"/>
      <c r="BP57" s="630"/>
      <c r="BQ57" s="630"/>
      <c r="BR57" s="630"/>
      <c r="BS57" s="630"/>
      <c r="BT57" s="630"/>
      <c r="BU57" s="630"/>
      <c r="BV57" s="630"/>
      <c r="BW57" s="630"/>
      <c r="BX57" s="630"/>
      <c r="BY57" s="630"/>
      <c r="BZ57" s="630"/>
      <c r="CA57" s="630"/>
      <c r="CB57" s="630"/>
      <c r="CC57" s="630"/>
      <c r="CD57" s="630"/>
      <c r="CE57" s="630"/>
      <c r="CF57" s="630"/>
      <c r="CG57" s="630"/>
      <c r="CH57" s="630"/>
      <c r="CI57" s="630"/>
      <c r="CJ57" s="630"/>
      <c r="CK57" s="630"/>
      <c r="CL57" s="630"/>
      <c r="CM57" s="630"/>
      <c r="CN57" s="630"/>
      <c r="CO57" s="630"/>
      <c r="CP57" s="630"/>
      <c r="CQ57" s="630"/>
      <c r="CR57" s="630"/>
      <c r="CS57" s="630"/>
      <c r="CT57" s="630"/>
      <c r="CU57" s="630"/>
      <c r="CV57" s="630"/>
      <c r="CW57" s="630"/>
      <c r="CX57" s="630"/>
      <c r="CY57" s="630"/>
      <c r="CZ57" s="630"/>
      <c r="DA57" s="630"/>
      <c r="DB57" s="630"/>
      <c r="DC57" s="630"/>
      <c r="DD57" s="630"/>
      <c r="DE57" s="630"/>
      <c r="DF57" s="630"/>
      <c r="DG57" s="630"/>
      <c r="DH57" s="630"/>
      <c r="DI57" s="630"/>
      <c r="DJ57" s="630"/>
      <c r="DK57" s="630"/>
      <c r="DL57" s="630"/>
      <c r="DM57" s="630"/>
      <c r="DN57" s="630"/>
      <c r="DO57" s="630"/>
      <c r="DP57" s="630"/>
      <c r="DQ57" s="630"/>
      <c r="DR57" s="630"/>
      <c r="DS57" s="630"/>
      <c r="DT57" s="630"/>
      <c r="DU57" s="630"/>
      <c r="DV57" s="630"/>
      <c r="DW57" s="630"/>
      <c r="DX57" s="630"/>
      <c r="DY57" s="630"/>
      <c r="DZ57" s="630"/>
      <c r="EA57" s="630"/>
      <c r="EB57" s="630"/>
      <c r="EC57" s="630"/>
      <c r="ED57" s="630"/>
      <c r="EE57" s="630"/>
      <c r="EF57" s="630"/>
      <c r="EG57" s="630"/>
      <c r="EH57" s="630"/>
      <c r="EI57" s="630"/>
      <c r="EJ57" s="630"/>
      <c r="EK57" s="630"/>
      <c r="EL57" s="630"/>
      <c r="EM57" s="630"/>
      <c r="EN57" s="630"/>
      <c r="EO57" s="630"/>
      <c r="EP57" s="630"/>
      <c r="EQ57" s="630"/>
      <c r="ER57" s="630"/>
      <c r="ES57" s="630"/>
      <c r="ET57" s="630"/>
      <c r="EU57" s="630"/>
      <c r="EV57" s="630"/>
      <c r="EW57" s="630"/>
      <c r="EX57" s="630"/>
      <c r="EY57" s="630"/>
      <c r="EZ57" s="630"/>
      <c r="FA57" s="630"/>
      <c r="FB57" s="630"/>
      <c r="FC57" s="630"/>
      <c r="FD57" s="630"/>
      <c r="FE57" s="630"/>
      <c r="FF57" s="630"/>
      <c r="FG57" s="630"/>
      <c r="FH57" s="630"/>
      <c r="FI57" s="630"/>
      <c r="FJ57" s="630"/>
      <c r="FK57" s="630"/>
      <c r="FL57" s="630"/>
      <c r="FM57" s="630"/>
      <c r="FN57" s="630"/>
      <c r="FO57" s="630"/>
      <c r="FP57" s="630"/>
      <c r="FQ57" s="630"/>
      <c r="FR57" s="630"/>
      <c r="FS57" s="630"/>
      <c r="FT57" s="630"/>
      <c r="FU57" s="630"/>
      <c r="FV57" s="630"/>
      <c r="FW57" s="630"/>
      <c r="FX57" s="630"/>
      <c r="FY57" s="630"/>
      <c r="FZ57" s="630"/>
      <c r="GA57" s="630"/>
      <c r="GB57" s="630"/>
      <c r="GC57" s="630"/>
      <c r="GD57" s="630"/>
      <c r="GE57" s="630"/>
      <c r="GF57" s="630"/>
      <c r="GG57" s="630"/>
      <c r="GH57" s="630"/>
      <c r="GI57" s="630"/>
      <c r="GJ57" s="630"/>
      <c r="GK57" s="630"/>
      <c r="GL57" s="630"/>
      <c r="GM57" s="630"/>
      <c r="GN57" s="630"/>
      <c r="GO57" s="630"/>
      <c r="GP57" s="630"/>
      <c r="GQ57" s="630"/>
      <c r="GR57" s="630"/>
      <c r="GS57" s="630"/>
      <c r="GT57" s="630"/>
      <c r="GU57" s="630"/>
      <c r="GV57" s="630"/>
      <c r="GW57" s="630"/>
      <c r="GX57" s="630"/>
      <c r="GY57" s="630"/>
      <c r="GZ57" s="630"/>
      <c r="HA57" s="630"/>
      <c r="HB57" s="630"/>
      <c r="HC57" s="630"/>
      <c r="HD57" s="630"/>
      <c r="HE57" s="630"/>
      <c r="HF57" s="630"/>
      <c r="HG57" s="630"/>
      <c r="HH57" s="630"/>
      <c r="HI57" s="630"/>
      <c r="HJ57" s="630"/>
      <c r="HK57" s="630"/>
      <c r="HL57" s="630"/>
      <c r="HM57" s="630"/>
      <c r="HN57" s="630"/>
      <c r="HO57" s="630"/>
      <c r="HP57" s="630"/>
      <c r="HQ57" s="630"/>
      <c r="HR57" s="630"/>
      <c r="HS57" s="630"/>
      <c r="HT57" s="630"/>
      <c r="HU57" s="630"/>
      <c r="HV57" s="630"/>
      <c r="HW57" s="630"/>
      <c r="HX57" s="630"/>
      <c r="HY57" s="630"/>
      <c r="HZ57" s="630"/>
      <c r="IA57" s="630"/>
      <c r="IB57" s="630"/>
      <c r="IC57" s="630"/>
      <c r="ID57" s="630"/>
      <c r="IE57" s="630"/>
      <c r="IF57" s="630"/>
      <c r="IG57" s="630"/>
      <c r="IH57" s="630"/>
      <c r="II57" s="630"/>
      <c r="IJ57" s="630"/>
      <c r="IK57" s="630"/>
      <c r="IL57" s="630"/>
      <c r="IM57" s="630"/>
      <c r="IN57" s="630"/>
      <c r="IO57" s="630"/>
      <c r="IP57" s="630"/>
      <c r="IQ57" s="630"/>
      <c r="IR57" s="630"/>
      <c r="IS57" s="630"/>
      <c r="IT57" s="630"/>
      <c r="IU57" s="630"/>
    </row>
    <row r="58" spans="1:255" s="629" customFormat="1" hidden="1" x14ac:dyDescent="0.25">
      <c r="A58" s="501" t="s">
        <v>252</v>
      </c>
      <c r="B58" s="587" t="s">
        <v>234</v>
      </c>
      <c r="C58" s="587" t="s">
        <v>236</v>
      </c>
      <c r="D58" s="587" t="s">
        <v>288</v>
      </c>
      <c r="E58" s="599" t="s">
        <v>612</v>
      </c>
      <c r="F58" s="587"/>
      <c r="G58" s="611"/>
      <c r="H58" s="611"/>
      <c r="I58" s="611"/>
      <c r="J58" s="628"/>
      <c r="K58" s="631"/>
      <c r="M58" s="630"/>
      <c r="N58" s="630"/>
      <c r="O58" s="630"/>
      <c r="P58" s="630"/>
      <c r="Q58" s="630"/>
      <c r="R58" s="630"/>
      <c r="S58" s="630"/>
      <c r="T58" s="630"/>
      <c r="U58" s="630"/>
      <c r="V58" s="630"/>
      <c r="W58" s="630"/>
      <c r="X58" s="630"/>
      <c r="Y58" s="630"/>
      <c r="Z58" s="630"/>
      <c r="AA58" s="630"/>
      <c r="AB58" s="630"/>
      <c r="AC58" s="630"/>
      <c r="AD58" s="630"/>
      <c r="AE58" s="630"/>
      <c r="AF58" s="630"/>
      <c r="AG58" s="630"/>
      <c r="AH58" s="630"/>
      <c r="AI58" s="630"/>
      <c r="AJ58" s="630"/>
      <c r="AK58" s="630"/>
      <c r="AL58" s="630"/>
      <c r="AM58" s="630"/>
      <c r="AN58" s="630"/>
      <c r="AO58" s="630"/>
      <c r="AP58" s="630"/>
      <c r="AQ58" s="630"/>
      <c r="AR58" s="630"/>
      <c r="AS58" s="630"/>
      <c r="AT58" s="630"/>
      <c r="AU58" s="630"/>
      <c r="AV58" s="630"/>
      <c r="AW58" s="630"/>
      <c r="AX58" s="630"/>
      <c r="AY58" s="630"/>
      <c r="AZ58" s="630"/>
      <c r="BA58" s="630"/>
      <c r="BB58" s="630"/>
      <c r="BC58" s="630"/>
      <c r="BD58" s="630"/>
      <c r="BE58" s="630"/>
      <c r="BF58" s="630"/>
      <c r="BG58" s="630"/>
      <c r="BH58" s="630"/>
      <c r="BI58" s="630"/>
      <c r="BJ58" s="630"/>
      <c r="BK58" s="630"/>
      <c r="BL58" s="630"/>
      <c r="BM58" s="630"/>
      <c r="BN58" s="630"/>
      <c r="BO58" s="630"/>
      <c r="BP58" s="630"/>
      <c r="BQ58" s="630"/>
      <c r="BR58" s="630"/>
      <c r="BS58" s="630"/>
      <c r="BT58" s="630"/>
      <c r="BU58" s="630"/>
      <c r="BV58" s="630"/>
      <c r="BW58" s="630"/>
      <c r="BX58" s="630"/>
      <c r="BY58" s="630"/>
      <c r="BZ58" s="630"/>
      <c r="CA58" s="630"/>
      <c r="CB58" s="630"/>
      <c r="CC58" s="630"/>
      <c r="CD58" s="630"/>
      <c r="CE58" s="630"/>
      <c r="CF58" s="630"/>
      <c r="CG58" s="630"/>
      <c r="CH58" s="630"/>
      <c r="CI58" s="630"/>
      <c r="CJ58" s="630"/>
      <c r="CK58" s="630"/>
      <c r="CL58" s="630"/>
      <c r="CM58" s="630"/>
      <c r="CN58" s="630"/>
      <c r="CO58" s="630"/>
      <c r="CP58" s="630"/>
      <c r="CQ58" s="630"/>
      <c r="CR58" s="630"/>
      <c r="CS58" s="630"/>
      <c r="CT58" s="630"/>
      <c r="CU58" s="630"/>
      <c r="CV58" s="630"/>
      <c r="CW58" s="630"/>
      <c r="CX58" s="630"/>
      <c r="CY58" s="630"/>
      <c r="CZ58" s="630"/>
      <c r="DA58" s="630"/>
      <c r="DB58" s="630"/>
      <c r="DC58" s="630"/>
      <c r="DD58" s="630"/>
      <c r="DE58" s="630"/>
      <c r="DF58" s="630"/>
      <c r="DG58" s="630"/>
      <c r="DH58" s="630"/>
      <c r="DI58" s="630"/>
      <c r="DJ58" s="630"/>
      <c r="DK58" s="630"/>
      <c r="DL58" s="630"/>
      <c r="DM58" s="630"/>
      <c r="DN58" s="630"/>
      <c r="DO58" s="630"/>
      <c r="DP58" s="630"/>
      <c r="DQ58" s="630"/>
      <c r="DR58" s="630"/>
      <c r="DS58" s="630"/>
      <c r="DT58" s="630"/>
      <c r="DU58" s="630"/>
      <c r="DV58" s="630"/>
      <c r="DW58" s="630"/>
      <c r="DX58" s="630"/>
      <c r="DY58" s="630"/>
      <c r="DZ58" s="630"/>
      <c r="EA58" s="630"/>
      <c r="EB58" s="630"/>
      <c r="EC58" s="630"/>
      <c r="ED58" s="630"/>
      <c r="EE58" s="630"/>
      <c r="EF58" s="630"/>
      <c r="EG58" s="630"/>
      <c r="EH58" s="630"/>
      <c r="EI58" s="630"/>
      <c r="EJ58" s="630"/>
      <c r="EK58" s="630"/>
      <c r="EL58" s="630"/>
      <c r="EM58" s="630"/>
      <c r="EN58" s="630"/>
      <c r="EO58" s="630"/>
      <c r="EP58" s="630"/>
      <c r="EQ58" s="630"/>
      <c r="ER58" s="630"/>
      <c r="ES58" s="630"/>
      <c r="ET58" s="630"/>
      <c r="EU58" s="630"/>
      <c r="EV58" s="630"/>
      <c r="EW58" s="630"/>
      <c r="EX58" s="630"/>
      <c r="EY58" s="630"/>
      <c r="EZ58" s="630"/>
      <c r="FA58" s="630"/>
      <c r="FB58" s="630"/>
      <c r="FC58" s="630"/>
      <c r="FD58" s="630"/>
      <c r="FE58" s="630"/>
      <c r="FF58" s="630"/>
      <c r="FG58" s="630"/>
      <c r="FH58" s="630"/>
      <c r="FI58" s="630"/>
      <c r="FJ58" s="630"/>
      <c r="FK58" s="630"/>
      <c r="FL58" s="630"/>
      <c r="FM58" s="630"/>
      <c r="FN58" s="630"/>
      <c r="FO58" s="630"/>
      <c r="FP58" s="630"/>
      <c r="FQ58" s="630"/>
      <c r="FR58" s="630"/>
      <c r="FS58" s="630"/>
      <c r="FT58" s="630"/>
      <c r="FU58" s="630"/>
      <c r="FV58" s="630"/>
      <c r="FW58" s="630"/>
      <c r="FX58" s="630"/>
      <c r="FY58" s="630"/>
      <c r="FZ58" s="630"/>
      <c r="GA58" s="630"/>
      <c r="GB58" s="630"/>
      <c r="GC58" s="630"/>
      <c r="GD58" s="630"/>
      <c r="GE58" s="630"/>
      <c r="GF58" s="630"/>
      <c r="GG58" s="630"/>
      <c r="GH58" s="630"/>
      <c r="GI58" s="630"/>
      <c r="GJ58" s="630"/>
      <c r="GK58" s="630"/>
      <c r="GL58" s="630"/>
      <c r="GM58" s="630"/>
      <c r="GN58" s="630"/>
      <c r="GO58" s="630"/>
      <c r="GP58" s="630"/>
      <c r="GQ58" s="630"/>
      <c r="GR58" s="630"/>
      <c r="GS58" s="630"/>
      <c r="GT58" s="630"/>
      <c r="GU58" s="630"/>
      <c r="GV58" s="630"/>
      <c r="GW58" s="630"/>
      <c r="GX58" s="630"/>
      <c r="GY58" s="630"/>
      <c r="GZ58" s="630"/>
      <c r="HA58" s="630"/>
      <c r="HB58" s="630"/>
      <c r="HC58" s="630"/>
      <c r="HD58" s="630"/>
      <c r="HE58" s="630"/>
      <c r="HF58" s="630"/>
      <c r="HG58" s="630"/>
      <c r="HH58" s="630"/>
      <c r="HI58" s="630"/>
      <c r="HJ58" s="630"/>
      <c r="HK58" s="630"/>
      <c r="HL58" s="630"/>
      <c r="HM58" s="630"/>
      <c r="HN58" s="630"/>
      <c r="HO58" s="630"/>
      <c r="HP58" s="630"/>
      <c r="HQ58" s="630"/>
      <c r="HR58" s="630"/>
      <c r="HS58" s="630"/>
      <c r="HT58" s="630"/>
      <c r="HU58" s="630"/>
      <c r="HV58" s="630"/>
      <c r="HW58" s="630"/>
      <c r="HX58" s="630"/>
      <c r="HY58" s="630"/>
      <c r="HZ58" s="630"/>
      <c r="IA58" s="630"/>
      <c r="IB58" s="630"/>
      <c r="IC58" s="630"/>
      <c r="ID58" s="630"/>
      <c r="IE58" s="630"/>
      <c r="IF58" s="630"/>
      <c r="IG58" s="630"/>
      <c r="IH58" s="630"/>
      <c r="II58" s="630"/>
      <c r="IJ58" s="630"/>
      <c r="IK58" s="630"/>
      <c r="IL58" s="630"/>
      <c r="IM58" s="630"/>
      <c r="IN58" s="630"/>
      <c r="IO58" s="630"/>
      <c r="IP58" s="630"/>
      <c r="IQ58" s="630"/>
      <c r="IR58" s="630"/>
      <c r="IS58" s="630"/>
      <c r="IT58" s="630"/>
      <c r="IU58" s="630"/>
    </row>
    <row r="59" spans="1:255" s="629" customFormat="1" ht="31.5" hidden="1" x14ac:dyDescent="0.25">
      <c r="A59" s="548" t="s">
        <v>676</v>
      </c>
      <c r="B59" s="587" t="s">
        <v>234</v>
      </c>
      <c r="C59" s="587" t="s">
        <v>236</v>
      </c>
      <c r="D59" s="587" t="s">
        <v>288</v>
      </c>
      <c r="E59" s="599" t="s">
        <v>677</v>
      </c>
      <c r="F59" s="587"/>
      <c r="G59" s="611"/>
      <c r="H59" s="611"/>
      <c r="I59" s="611"/>
      <c r="J59" s="628"/>
      <c r="K59" s="631"/>
      <c r="M59" s="630"/>
      <c r="N59" s="630"/>
      <c r="O59" s="630"/>
      <c r="P59" s="630"/>
      <c r="Q59" s="630"/>
      <c r="R59" s="630"/>
      <c r="S59" s="630"/>
      <c r="T59" s="630"/>
      <c r="U59" s="630"/>
      <c r="V59" s="630"/>
      <c r="W59" s="630"/>
      <c r="X59" s="630"/>
      <c r="Y59" s="630"/>
      <c r="Z59" s="630"/>
      <c r="AA59" s="630"/>
      <c r="AB59" s="630"/>
      <c r="AC59" s="630"/>
      <c r="AD59" s="630"/>
      <c r="AE59" s="630"/>
      <c r="AF59" s="630"/>
      <c r="AG59" s="630"/>
      <c r="AH59" s="630"/>
      <c r="AI59" s="630"/>
      <c r="AJ59" s="630"/>
      <c r="AK59" s="630"/>
      <c r="AL59" s="630"/>
      <c r="AM59" s="630"/>
      <c r="AN59" s="630"/>
      <c r="AO59" s="630"/>
      <c r="AP59" s="630"/>
      <c r="AQ59" s="630"/>
      <c r="AR59" s="630"/>
      <c r="AS59" s="630"/>
      <c r="AT59" s="630"/>
      <c r="AU59" s="630"/>
      <c r="AV59" s="630"/>
      <c r="AW59" s="630"/>
      <c r="AX59" s="630"/>
      <c r="AY59" s="630"/>
      <c r="AZ59" s="630"/>
      <c r="BA59" s="630"/>
      <c r="BB59" s="630"/>
      <c r="BC59" s="630"/>
      <c r="BD59" s="630"/>
      <c r="BE59" s="630"/>
      <c r="BF59" s="630"/>
      <c r="BG59" s="630"/>
      <c r="BH59" s="630"/>
      <c r="BI59" s="630"/>
      <c r="BJ59" s="630"/>
      <c r="BK59" s="630"/>
      <c r="BL59" s="630"/>
      <c r="BM59" s="630"/>
      <c r="BN59" s="630"/>
      <c r="BO59" s="630"/>
      <c r="BP59" s="630"/>
      <c r="BQ59" s="630"/>
      <c r="BR59" s="630"/>
      <c r="BS59" s="630"/>
      <c r="BT59" s="630"/>
      <c r="BU59" s="630"/>
      <c r="BV59" s="630"/>
      <c r="BW59" s="630"/>
      <c r="BX59" s="630"/>
      <c r="BY59" s="630"/>
      <c r="BZ59" s="630"/>
      <c r="CA59" s="630"/>
      <c r="CB59" s="630"/>
      <c r="CC59" s="630"/>
      <c r="CD59" s="630"/>
      <c r="CE59" s="630"/>
      <c r="CF59" s="630"/>
      <c r="CG59" s="630"/>
      <c r="CH59" s="630"/>
      <c r="CI59" s="630"/>
      <c r="CJ59" s="630"/>
      <c r="CK59" s="630"/>
      <c r="CL59" s="630"/>
      <c r="CM59" s="630"/>
      <c r="CN59" s="630"/>
      <c r="CO59" s="630"/>
      <c r="CP59" s="630"/>
      <c r="CQ59" s="630"/>
      <c r="CR59" s="630"/>
      <c r="CS59" s="630"/>
      <c r="CT59" s="630"/>
      <c r="CU59" s="630"/>
      <c r="CV59" s="630"/>
      <c r="CW59" s="630"/>
      <c r="CX59" s="630"/>
      <c r="CY59" s="630"/>
      <c r="CZ59" s="630"/>
      <c r="DA59" s="630"/>
      <c r="DB59" s="630"/>
      <c r="DC59" s="630"/>
      <c r="DD59" s="630"/>
      <c r="DE59" s="630"/>
      <c r="DF59" s="630"/>
      <c r="DG59" s="630"/>
      <c r="DH59" s="630"/>
      <c r="DI59" s="630"/>
      <c r="DJ59" s="630"/>
      <c r="DK59" s="630"/>
      <c r="DL59" s="630"/>
      <c r="DM59" s="630"/>
      <c r="DN59" s="630"/>
      <c r="DO59" s="630"/>
      <c r="DP59" s="630"/>
      <c r="DQ59" s="630"/>
      <c r="DR59" s="630"/>
      <c r="DS59" s="630"/>
      <c r="DT59" s="630"/>
      <c r="DU59" s="630"/>
      <c r="DV59" s="630"/>
      <c r="DW59" s="630"/>
      <c r="DX59" s="630"/>
      <c r="DY59" s="630"/>
      <c r="DZ59" s="630"/>
      <c r="EA59" s="630"/>
      <c r="EB59" s="630"/>
      <c r="EC59" s="630"/>
      <c r="ED59" s="630"/>
      <c r="EE59" s="630"/>
      <c r="EF59" s="630"/>
      <c r="EG59" s="630"/>
      <c r="EH59" s="630"/>
      <c r="EI59" s="630"/>
      <c r="EJ59" s="630"/>
      <c r="EK59" s="630"/>
      <c r="EL59" s="630"/>
      <c r="EM59" s="630"/>
      <c r="EN59" s="630"/>
      <c r="EO59" s="630"/>
      <c r="EP59" s="630"/>
      <c r="EQ59" s="630"/>
      <c r="ER59" s="630"/>
      <c r="ES59" s="630"/>
      <c r="ET59" s="630"/>
      <c r="EU59" s="630"/>
      <c r="EV59" s="630"/>
      <c r="EW59" s="630"/>
      <c r="EX59" s="630"/>
      <c r="EY59" s="630"/>
      <c r="EZ59" s="630"/>
      <c r="FA59" s="630"/>
      <c r="FB59" s="630"/>
      <c r="FC59" s="630"/>
      <c r="FD59" s="630"/>
      <c r="FE59" s="630"/>
      <c r="FF59" s="630"/>
      <c r="FG59" s="630"/>
      <c r="FH59" s="630"/>
      <c r="FI59" s="630"/>
      <c r="FJ59" s="630"/>
      <c r="FK59" s="630"/>
      <c r="FL59" s="630"/>
      <c r="FM59" s="630"/>
      <c r="FN59" s="630"/>
      <c r="FO59" s="630"/>
      <c r="FP59" s="630"/>
      <c r="FQ59" s="630"/>
      <c r="FR59" s="630"/>
      <c r="FS59" s="630"/>
      <c r="FT59" s="630"/>
      <c r="FU59" s="630"/>
      <c r="FV59" s="630"/>
      <c r="FW59" s="630"/>
      <c r="FX59" s="630"/>
      <c r="FY59" s="630"/>
      <c r="FZ59" s="630"/>
      <c r="GA59" s="630"/>
      <c r="GB59" s="630"/>
      <c r="GC59" s="630"/>
      <c r="GD59" s="630"/>
      <c r="GE59" s="630"/>
      <c r="GF59" s="630"/>
      <c r="GG59" s="630"/>
      <c r="GH59" s="630"/>
      <c r="GI59" s="630"/>
      <c r="GJ59" s="630"/>
      <c r="GK59" s="630"/>
      <c r="GL59" s="630"/>
      <c r="GM59" s="630"/>
      <c r="GN59" s="630"/>
      <c r="GO59" s="630"/>
      <c r="GP59" s="630"/>
      <c r="GQ59" s="630"/>
      <c r="GR59" s="630"/>
      <c r="GS59" s="630"/>
      <c r="GT59" s="630"/>
      <c r="GU59" s="630"/>
      <c r="GV59" s="630"/>
      <c r="GW59" s="630"/>
      <c r="GX59" s="630"/>
      <c r="GY59" s="630"/>
      <c r="GZ59" s="630"/>
      <c r="HA59" s="630"/>
      <c r="HB59" s="630"/>
      <c r="HC59" s="630"/>
      <c r="HD59" s="630"/>
      <c r="HE59" s="630"/>
      <c r="HF59" s="630"/>
      <c r="HG59" s="630"/>
      <c r="HH59" s="630"/>
      <c r="HI59" s="630"/>
      <c r="HJ59" s="630"/>
      <c r="HK59" s="630"/>
      <c r="HL59" s="630"/>
      <c r="HM59" s="630"/>
      <c r="HN59" s="630"/>
      <c r="HO59" s="630"/>
      <c r="HP59" s="630"/>
      <c r="HQ59" s="630"/>
      <c r="HR59" s="630"/>
      <c r="HS59" s="630"/>
      <c r="HT59" s="630"/>
      <c r="HU59" s="630"/>
      <c r="HV59" s="630"/>
      <c r="HW59" s="630"/>
      <c r="HX59" s="630"/>
      <c r="HY59" s="630"/>
      <c r="HZ59" s="630"/>
      <c r="IA59" s="630"/>
      <c r="IB59" s="630"/>
      <c r="IC59" s="630"/>
      <c r="ID59" s="630"/>
      <c r="IE59" s="630"/>
      <c r="IF59" s="630"/>
      <c r="IG59" s="630"/>
      <c r="IH59" s="630"/>
      <c r="II59" s="630"/>
      <c r="IJ59" s="630"/>
      <c r="IK59" s="630"/>
      <c r="IL59" s="630"/>
      <c r="IM59" s="630"/>
      <c r="IN59" s="630"/>
      <c r="IO59" s="630"/>
      <c r="IP59" s="630"/>
      <c r="IQ59" s="630"/>
      <c r="IR59" s="630"/>
      <c r="IS59" s="630"/>
      <c r="IT59" s="630"/>
      <c r="IU59" s="630"/>
    </row>
    <row r="60" spans="1:255" s="629" customFormat="1" ht="47.25" hidden="1" x14ac:dyDescent="0.25">
      <c r="A60" s="603" t="s">
        <v>246</v>
      </c>
      <c r="B60" s="587" t="s">
        <v>234</v>
      </c>
      <c r="C60" s="587" t="s">
        <v>236</v>
      </c>
      <c r="D60" s="587" t="s">
        <v>288</v>
      </c>
      <c r="E60" s="599" t="s">
        <v>677</v>
      </c>
      <c r="F60" s="587" t="s">
        <v>247</v>
      </c>
      <c r="G60" s="611"/>
      <c r="H60" s="611"/>
      <c r="I60" s="611"/>
      <c r="J60" s="628"/>
      <c r="K60" s="631"/>
      <c r="M60" s="630"/>
      <c r="N60" s="630"/>
      <c r="O60" s="630"/>
      <c r="P60" s="630"/>
      <c r="Q60" s="630"/>
      <c r="R60" s="630"/>
      <c r="S60" s="630"/>
      <c r="T60" s="630"/>
      <c r="U60" s="630"/>
      <c r="V60" s="630"/>
      <c r="W60" s="630"/>
      <c r="X60" s="630"/>
      <c r="Y60" s="630"/>
      <c r="Z60" s="630"/>
      <c r="AA60" s="630"/>
      <c r="AB60" s="630"/>
      <c r="AC60" s="630"/>
      <c r="AD60" s="630"/>
      <c r="AE60" s="630"/>
      <c r="AF60" s="630"/>
      <c r="AG60" s="630"/>
      <c r="AH60" s="630"/>
      <c r="AI60" s="630"/>
      <c r="AJ60" s="630"/>
      <c r="AK60" s="630"/>
      <c r="AL60" s="630"/>
      <c r="AM60" s="630"/>
      <c r="AN60" s="630"/>
      <c r="AO60" s="630"/>
      <c r="AP60" s="630"/>
      <c r="AQ60" s="630"/>
      <c r="AR60" s="630"/>
      <c r="AS60" s="630"/>
      <c r="AT60" s="630"/>
      <c r="AU60" s="630"/>
      <c r="AV60" s="630"/>
      <c r="AW60" s="630"/>
      <c r="AX60" s="630"/>
      <c r="AY60" s="630"/>
      <c r="AZ60" s="630"/>
      <c r="BA60" s="630"/>
      <c r="BB60" s="630"/>
      <c r="BC60" s="630"/>
      <c r="BD60" s="630"/>
      <c r="BE60" s="630"/>
      <c r="BF60" s="630"/>
      <c r="BG60" s="630"/>
      <c r="BH60" s="630"/>
      <c r="BI60" s="630"/>
      <c r="BJ60" s="630"/>
      <c r="BK60" s="630"/>
      <c r="BL60" s="630"/>
      <c r="BM60" s="630"/>
      <c r="BN60" s="630"/>
      <c r="BO60" s="630"/>
      <c r="BP60" s="630"/>
      <c r="BQ60" s="630"/>
      <c r="BR60" s="630"/>
      <c r="BS60" s="630"/>
      <c r="BT60" s="630"/>
      <c r="BU60" s="630"/>
      <c r="BV60" s="630"/>
      <c r="BW60" s="630"/>
      <c r="BX60" s="630"/>
      <c r="BY60" s="630"/>
      <c r="BZ60" s="630"/>
      <c r="CA60" s="630"/>
      <c r="CB60" s="630"/>
      <c r="CC60" s="630"/>
      <c r="CD60" s="630"/>
      <c r="CE60" s="630"/>
      <c r="CF60" s="630"/>
      <c r="CG60" s="630"/>
      <c r="CH60" s="630"/>
      <c r="CI60" s="630"/>
      <c r="CJ60" s="630"/>
      <c r="CK60" s="630"/>
      <c r="CL60" s="630"/>
      <c r="CM60" s="630"/>
      <c r="CN60" s="630"/>
      <c r="CO60" s="630"/>
      <c r="CP60" s="630"/>
      <c r="CQ60" s="630"/>
      <c r="CR60" s="630"/>
      <c r="CS60" s="630"/>
      <c r="CT60" s="630"/>
      <c r="CU60" s="630"/>
      <c r="CV60" s="630"/>
      <c r="CW60" s="630"/>
      <c r="CX60" s="630"/>
      <c r="CY60" s="630"/>
      <c r="CZ60" s="630"/>
      <c r="DA60" s="630"/>
      <c r="DB60" s="630"/>
      <c r="DC60" s="630"/>
      <c r="DD60" s="630"/>
      <c r="DE60" s="630"/>
      <c r="DF60" s="630"/>
      <c r="DG60" s="630"/>
      <c r="DH60" s="630"/>
      <c r="DI60" s="630"/>
      <c r="DJ60" s="630"/>
      <c r="DK60" s="630"/>
      <c r="DL60" s="630"/>
      <c r="DM60" s="630"/>
      <c r="DN60" s="630"/>
      <c r="DO60" s="630"/>
      <c r="DP60" s="630"/>
      <c r="DQ60" s="630"/>
      <c r="DR60" s="630"/>
      <c r="DS60" s="630"/>
      <c r="DT60" s="630"/>
      <c r="DU60" s="630"/>
      <c r="DV60" s="630"/>
      <c r="DW60" s="630"/>
      <c r="DX60" s="630"/>
      <c r="DY60" s="630"/>
      <c r="DZ60" s="630"/>
      <c r="EA60" s="630"/>
      <c r="EB60" s="630"/>
      <c r="EC60" s="630"/>
      <c r="ED60" s="630"/>
      <c r="EE60" s="630"/>
      <c r="EF60" s="630"/>
      <c r="EG60" s="630"/>
      <c r="EH60" s="630"/>
      <c r="EI60" s="630"/>
      <c r="EJ60" s="630"/>
      <c r="EK60" s="630"/>
      <c r="EL60" s="630"/>
      <c r="EM60" s="630"/>
      <c r="EN60" s="630"/>
      <c r="EO60" s="630"/>
      <c r="EP60" s="630"/>
      <c r="EQ60" s="630"/>
      <c r="ER60" s="630"/>
      <c r="ES60" s="630"/>
      <c r="ET60" s="630"/>
      <c r="EU60" s="630"/>
      <c r="EV60" s="630"/>
      <c r="EW60" s="630"/>
      <c r="EX60" s="630"/>
      <c r="EY60" s="630"/>
      <c r="EZ60" s="630"/>
      <c r="FA60" s="630"/>
      <c r="FB60" s="630"/>
      <c r="FC60" s="630"/>
      <c r="FD60" s="630"/>
      <c r="FE60" s="630"/>
      <c r="FF60" s="630"/>
      <c r="FG60" s="630"/>
      <c r="FH60" s="630"/>
      <c r="FI60" s="630"/>
      <c r="FJ60" s="630"/>
      <c r="FK60" s="630"/>
      <c r="FL60" s="630"/>
      <c r="FM60" s="630"/>
      <c r="FN60" s="630"/>
      <c r="FO60" s="630"/>
      <c r="FP60" s="630"/>
      <c r="FQ60" s="630"/>
      <c r="FR60" s="630"/>
      <c r="FS60" s="630"/>
      <c r="FT60" s="630"/>
      <c r="FU60" s="630"/>
      <c r="FV60" s="630"/>
      <c r="FW60" s="630"/>
      <c r="FX60" s="630"/>
      <c r="FY60" s="630"/>
      <c r="FZ60" s="630"/>
      <c r="GA60" s="630"/>
      <c r="GB60" s="630"/>
      <c r="GC60" s="630"/>
      <c r="GD60" s="630"/>
      <c r="GE60" s="630"/>
      <c r="GF60" s="630"/>
      <c r="GG60" s="630"/>
      <c r="GH60" s="630"/>
      <c r="GI60" s="630"/>
      <c r="GJ60" s="630"/>
      <c r="GK60" s="630"/>
      <c r="GL60" s="630"/>
      <c r="GM60" s="630"/>
      <c r="GN60" s="630"/>
      <c r="GO60" s="630"/>
      <c r="GP60" s="630"/>
      <c r="GQ60" s="630"/>
      <c r="GR60" s="630"/>
      <c r="GS60" s="630"/>
      <c r="GT60" s="630"/>
      <c r="GU60" s="630"/>
      <c r="GV60" s="630"/>
      <c r="GW60" s="630"/>
      <c r="GX60" s="630"/>
      <c r="GY60" s="630"/>
      <c r="GZ60" s="630"/>
      <c r="HA60" s="630"/>
      <c r="HB60" s="630"/>
      <c r="HC60" s="630"/>
      <c r="HD60" s="630"/>
      <c r="HE60" s="630"/>
      <c r="HF60" s="630"/>
      <c r="HG60" s="630"/>
      <c r="HH60" s="630"/>
      <c r="HI60" s="630"/>
      <c r="HJ60" s="630"/>
      <c r="HK60" s="630"/>
      <c r="HL60" s="630"/>
      <c r="HM60" s="630"/>
      <c r="HN60" s="630"/>
      <c r="HO60" s="630"/>
      <c r="HP60" s="630"/>
      <c r="HQ60" s="630"/>
      <c r="HR60" s="630"/>
      <c r="HS60" s="630"/>
      <c r="HT60" s="630"/>
      <c r="HU60" s="630"/>
      <c r="HV60" s="630"/>
      <c r="HW60" s="630"/>
      <c r="HX60" s="630"/>
      <c r="HY60" s="630"/>
      <c r="HZ60" s="630"/>
      <c r="IA60" s="630"/>
      <c r="IB60" s="630"/>
      <c r="IC60" s="630"/>
      <c r="ID60" s="630"/>
      <c r="IE60" s="630"/>
      <c r="IF60" s="630"/>
      <c r="IG60" s="630"/>
      <c r="IH60" s="630"/>
      <c r="II60" s="630"/>
      <c r="IJ60" s="630"/>
      <c r="IK60" s="630"/>
      <c r="IL60" s="630"/>
      <c r="IM60" s="630"/>
      <c r="IN60" s="630"/>
      <c r="IO60" s="630"/>
      <c r="IP60" s="630"/>
      <c r="IQ60" s="630"/>
      <c r="IR60" s="630"/>
      <c r="IS60" s="630"/>
      <c r="IT60" s="630"/>
      <c r="IU60" s="630"/>
    </row>
    <row r="61" spans="1:255" s="629" customFormat="1" hidden="1" x14ac:dyDescent="0.25">
      <c r="A61" s="551" t="s">
        <v>254</v>
      </c>
      <c r="B61" s="587" t="s">
        <v>234</v>
      </c>
      <c r="C61" s="587" t="s">
        <v>236</v>
      </c>
      <c r="D61" s="587" t="s">
        <v>288</v>
      </c>
      <c r="E61" s="599" t="s">
        <v>677</v>
      </c>
      <c r="F61" s="587" t="s">
        <v>255</v>
      </c>
      <c r="G61" s="611"/>
      <c r="H61" s="611"/>
      <c r="I61" s="611"/>
      <c r="J61" s="628"/>
      <c r="K61" s="631"/>
      <c r="M61" s="630"/>
      <c r="N61" s="630"/>
      <c r="O61" s="630"/>
      <c r="P61" s="630"/>
      <c r="Q61" s="630"/>
      <c r="R61" s="630"/>
      <c r="S61" s="630"/>
      <c r="T61" s="630"/>
      <c r="U61" s="630"/>
      <c r="V61" s="630"/>
      <c r="W61" s="630"/>
      <c r="X61" s="630"/>
      <c r="Y61" s="630"/>
      <c r="Z61" s="630"/>
      <c r="AA61" s="630"/>
      <c r="AB61" s="630"/>
      <c r="AC61" s="630"/>
      <c r="AD61" s="630"/>
      <c r="AE61" s="630"/>
      <c r="AF61" s="630"/>
      <c r="AG61" s="630"/>
      <c r="AH61" s="630"/>
      <c r="AI61" s="630"/>
      <c r="AJ61" s="630"/>
      <c r="AK61" s="630"/>
      <c r="AL61" s="630"/>
      <c r="AM61" s="630"/>
      <c r="AN61" s="630"/>
      <c r="AO61" s="630"/>
      <c r="AP61" s="630"/>
      <c r="AQ61" s="630"/>
      <c r="AR61" s="630"/>
      <c r="AS61" s="630"/>
      <c r="AT61" s="630"/>
      <c r="AU61" s="630"/>
      <c r="AV61" s="630"/>
      <c r="AW61" s="630"/>
      <c r="AX61" s="630"/>
      <c r="AY61" s="630"/>
      <c r="AZ61" s="630"/>
      <c r="BA61" s="630"/>
      <c r="BB61" s="630"/>
      <c r="BC61" s="630"/>
      <c r="BD61" s="630"/>
      <c r="BE61" s="630"/>
      <c r="BF61" s="630"/>
      <c r="BG61" s="630"/>
      <c r="BH61" s="630"/>
      <c r="BI61" s="630"/>
      <c r="BJ61" s="630"/>
      <c r="BK61" s="630"/>
      <c r="BL61" s="630"/>
      <c r="BM61" s="630"/>
      <c r="BN61" s="630"/>
      <c r="BO61" s="630"/>
      <c r="BP61" s="630"/>
      <c r="BQ61" s="630"/>
      <c r="BR61" s="630"/>
      <c r="BS61" s="630"/>
      <c r="BT61" s="630"/>
      <c r="BU61" s="630"/>
      <c r="BV61" s="630"/>
      <c r="BW61" s="630"/>
      <c r="BX61" s="630"/>
      <c r="BY61" s="630"/>
      <c r="BZ61" s="630"/>
      <c r="CA61" s="630"/>
      <c r="CB61" s="630"/>
      <c r="CC61" s="630"/>
      <c r="CD61" s="630"/>
      <c r="CE61" s="630"/>
      <c r="CF61" s="630"/>
      <c r="CG61" s="630"/>
      <c r="CH61" s="630"/>
      <c r="CI61" s="630"/>
      <c r="CJ61" s="630"/>
      <c r="CK61" s="630"/>
      <c r="CL61" s="630"/>
      <c r="CM61" s="630"/>
      <c r="CN61" s="630"/>
      <c r="CO61" s="630"/>
      <c r="CP61" s="630"/>
      <c r="CQ61" s="630"/>
      <c r="CR61" s="630"/>
      <c r="CS61" s="630"/>
      <c r="CT61" s="630"/>
      <c r="CU61" s="630"/>
      <c r="CV61" s="630"/>
      <c r="CW61" s="630"/>
      <c r="CX61" s="630"/>
      <c r="CY61" s="630"/>
      <c r="CZ61" s="630"/>
      <c r="DA61" s="630"/>
      <c r="DB61" s="630"/>
      <c r="DC61" s="630"/>
      <c r="DD61" s="630"/>
      <c r="DE61" s="630"/>
      <c r="DF61" s="630"/>
      <c r="DG61" s="630"/>
      <c r="DH61" s="630"/>
      <c r="DI61" s="630"/>
      <c r="DJ61" s="630"/>
      <c r="DK61" s="630"/>
      <c r="DL61" s="630"/>
      <c r="DM61" s="630"/>
      <c r="DN61" s="630"/>
      <c r="DO61" s="630"/>
      <c r="DP61" s="630"/>
      <c r="DQ61" s="630"/>
      <c r="DR61" s="630"/>
      <c r="DS61" s="630"/>
      <c r="DT61" s="630"/>
      <c r="DU61" s="630"/>
      <c r="DV61" s="630"/>
      <c r="DW61" s="630"/>
      <c r="DX61" s="630"/>
      <c r="DY61" s="630"/>
      <c r="DZ61" s="630"/>
      <c r="EA61" s="630"/>
      <c r="EB61" s="630"/>
      <c r="EC61" s="630"/>
      <c r="ED61" s="630"/>
      <c r="EE61" s="630"/>
      <c r="EF61" s="630"/>
      <c r="EG61" s="630"/>
      <c r="EH61" s="630"/>
      <c r="EI61" s="630"/>
      <c r="EJ61" s="630"/>
      <c r="EK61" s="630"/>
      <c r="EL61" s="630"/>
      <c r="EM61" s="630"/>
      <c r="EN61" s="630"/>
      <c r="EO61" s="630"/>
      <c r="EP61" s="630"/>
      <c r="EQ61" s="630"/>
      <c r="ER61" s="630"/>
      <c r="ES61" s="630"/>
      <c r="ET61" s="630"/>
      <c r="EU61" s="630"/>
      <c r="EV61" s="630"/>
      <c r="EW61" s="630"/>
      <c r="EX61" s="630"/>
      <c r="EY61" s="630"/>
      <c r="EZ61" s="630"/>
      <c r="FA61" s="630"/>
      <c r="FB61" s="630"/>
      <c r="FC61" s="630"/>
      <c r="FD61" s="630"/>
      <c r="FE61" s="630"/>
      <c r="FF61" s="630"/>
      <c r="FG61" s="630"/>
      <c r="FH61" s="630"/>
      <c r="FI61" s="630"/>
      <c r="FJ61" s="630"/>
      <c r="FK61" s="630"/>
      <c r="FL61" s="630"/>
      <c r="FM61" s="630"/>
      <c r="FN61" s="630"/>
      <c r="FO61" s="630"/>
      <c r="FP61" s="630"/>
      <c r="FQ61" s="630"/>
      <c r="FR61" s="630"/>
      <c r="FS61" s="630"/>
      <c r="FT61" s="630"/>
      <c r="FU61" s="630"/>
      <c r="FV61" s="630"/>
      <c r="FW61" s="630"/>
      <c r="FX61" s="630"/>
      <c r="FY61" s="630"/>
      <c r="FZ61" s="630"/>
      <c r="GA61" s="630"/>
      <c r="GB61" s="630"/>
      <c r="GC61" s="630"/>
      <c r="GD61" s="630"/>
      <c r="GE61" s="630"/>
      <c r="GF61" s="630"/>
      <c r="GG61" s="630"/>
      <c r="GH61" s="630"/>
      <c r="GI61" s="630"/>
      <c r="GJ61" s="630"/>
      <c r="GK61" s="630"/>
      <c r="GL61" s="630"/>
      <c r="GM61" s="630"/>
      <c r="GN61" s="630"/>
      <c r="GO61" s="630"/>
      <c r="GP61" s="630"/>
      <c r="GQ61" s="630"/>
      <c r="GR61" s="630"/>
      <c r="GS61" s="630"/>
      <c r="GT61" s="630"/>
      <c r="GU61" s="630"/>
      <c r="GV61" s="630"/>
      <c r="GW61" s="630"/>
      <c r="GX61" s="630"/>
      <c r="GY61" s="630"/>
      <c r="GZ61" s="630"/>
      <c r="HA61" s="630"/>
      <c r="HB61" s="630"/>
      <c r="HC61" s="630"/>
      <c r="HD61" s="630"/>
      <c r="HE61" s="630"/>
      <c r="HF61" s="630"/>
      <c r="HG61" s="630"/>
      <c r="HH61" s="630"/>
      <c r="HI61" s="630"/>
      <c r="HJ61" s="630"/>
      <c r="HK61" s="630"/>
      <c r="HL61" s="630"/>
      <c r="HM61" s="630"/>
      <c r="HN61" s="630"/>
      <c r="HO61" s="630"/>
      <c r="HP61" s="630"/>
      <c r="HQ61" s="630"/>
      <c r="HR61" s="630"/>
      <c r="HS61" s="630"/>
      <c r="HT61" s="630"/>
      <c r="HU61" s="630"/>
      <c r="HV61" s="630"/>
      <c r="HW61" s="630"/>
      <c r="HX61" s="630"/>
      <c r="HY61" s="630"/>
      <c r="HZ61" s="630"/>
      <c r="IA61" s="630"/>
      <c r="IB61" s="630"/>
      <c r="IC61" s="630"/>
      <c r="ID61" s="630"/>
      <c r="IE61" s="630"/>
      <c r="IF61" s="630"/>
      <c r="IG61" s="630"/>
      <c r="IH61" s="630"/>
      <c r="II61" s="630"/>
      <c r="IJ61" s="630"/>
      <c r="IK61" s="630"/>
      <c r="IL61" s="630"/>
      <c r="IM61" s="630"/>
      <c r="IN61" s="630"/>
      <c r="IO61" s="630"/>
      <c r="IP61" s="630"/>
      <c r="IQ61" s="630"/>
      <c r="IR61" s="630"/>
      <c r="IS61" s="630"/>
      <c r="IT61" s="630"/>
      <c r="IU61" s="630"/>
    </row>
    <row r="62" spans="1:255" s="613" customFormat="1" x14ac:dyDescent="0.25">
      <c r="A62" s="632" t="s">
        <v>315</v>
      </c>
      <c r="B62" s="617" t="s">
        <v>234</v>
      </c>
      <c r="C62" s="633" t="s">
        <v>238</v>
      </c>
      <c r="D62" s="633"/>
      <c r="E62" s="634"/>
      <c r="F62" s="633"/>
      <c r="G62" s="583">
        <f>+G63</f>
        <v>223.167</v>
      </c>
      <c r="H62" s="583">
        <f>+H63</f>
        <v>225.471</v>
      </c>
      <c r="I62" s="583">
        <f>+I63</f>
        <v>234.36600000000001</v>
      </c>
      <c r="J62" s="612"/>
    </row>
    <row r="63" spans="1:255" s="613" customFormat="1" x14ac:dyDescent="0.25">
      <c r="A63" s="632" t="s">
        <v>316</v>
      </c>
      <c r="B63" s="580" t="s">
        <v>234</v>
      </c>
      <c r="C63" s="633" t="s">
        <v>238</v>
      </c>
      <c r="D63" s="633" t="s">
        <v>317</v>
      </c>
      <c r="E63" s="582"/>
      <c r="F63" s="633"/>
      <c r="G63" s="583">
        <f t="shared" ref="G63:I64" si="6">G64</f>
        <v>223.167</v>
      </c>
      <c r="H63" s="583">
        <f t="shared" si="6"/>
        <v>225.471</v>
      </c>
      <c r="I63" s="583">
        <f t="shared" si="6"/>
        <v>234.36600000000001</v>
      </c>
      <c r="J63" s="612"/>
    </row>
    <row r="64" spans="1:255" s="615" customFormat="1" x14ac:dyDescent="0.25">
      <c r="A64" s="609" t="s">
        <v>275</v>
      </c>
      <c r="B64" s="591" t="s">
        <v>234</v>
      </c>
      <c r="C64" s="581" t="s">
        <v>238</v>
      </c>
      <c r="D64" s="581" t="s">
        <v>317</v>
      </c>
      <c r="E64" s="582" t="s">
        <v>635</v>
      </c>
      <c r="F64" s="581"/>
      <c r="G64" s="583">
        <f t="shared" si="6"/>
        <v>223.167</v>
      </c>
      <c r="H64" s="583">
        <f t="shared" si="6"/>
        <v>225.471</v>
      </c>
      <c r="I64" s="583">
        <f t="shared" si="6"/>
        <v>234.36600000000001</v>
      </c>
      <c r="J64" s="614"/>
    </row>
    <row r="65" spans="1:10" s="613" customFormat="1" x14ac:dyDescent="0.25">
      <c r="A65" s="625" t="s">
        <v>308</v>
      </c>
      <c r="B65" s="597" t="s">
        <v>234</v>
      </c>
      <c r="C65" s="607" t="s">
        <v>238</v>
      </c>
      <c r="D65" s="607" t="s">
        <v>317</v>
      </c>
      <c r="E65" s="624" t="s">
        <v>636</v>
      </c>
      <c r="F65" s="607"/>
      <c r="G65" s="608">
        <f>G66+G68</f>
        <v>223.167</v>
      </c>
      <c r="H65" s="608">
        <f t="shared" ref="H65:I65" si="7">H66+H68</f>
        <v>225.471</v>
      </c>
      <c r="I65" s="608">
        <f t="shared" si="7"/>
        <v>234.36600000000001</v>
      </c>
      <c r="J65" s="612"/>
    </row>
    <row r="66" spans="1:10" s="613" customFormat="1" ht="31.5" x14ac:dyDescent="0.25">
      <c r="A66" s="625" t="s">
        <v>318</v>
      </c>
      <c r="B66" s="597" t="s">
        <v>234</v>
      </c>
      <c r="C66" s="635" t="s">
        <v>238</v>
      </c>
      <c r="D66" s="635" t="s">
        <v>317</v>
      </c>
      <c r="E66" s="624" t="s">
        <v>639</v>
      </c>
      <c r="F66" s="635"/>
      <c r="G66" s="636">
        <f>G67</f>
        <v>219.167</v>
      </c>
      <c r="H66" s="636">
        <f>H67</f>
        <v>225.471</v>
      </c>
      <c r="I66" s="608">
        <f>SUM(I67:I68)</f>
        <v>234.36600000000001</v>
      </c>
      <c r="J66" s="612"/>
    </row>
    <row r="67" spans="1:10" s="613" customFormat="1" ht="47.25" x14ac:dyDescent="0.25">
      <c r="A67" s="603" t="s">
        <v>246</v>
      </c>
      <c r="B67" s="587" t="s">
        <v>234</v>
      </c>
      <c r="C67" s="587" t="s">
        <v>238</v>
      </c>
      <c r="D67" s="587" t="s">
        <v>317</v>
      </c>
      <c r="E67" s="624" t="s">
        <v>639</v>
      </c>
      <c r="F67" s="580" t="s">
        <v>247</v>
      </c>
      <c r="G67" s="611">
        <v>219.167</v>
      </c>
      <c r="H67" s="611">
        <v>225.471</v>
      </c>
      <c r="I67" s="611">
        <v>234.36600000000001</v>
      </c>
      <c r="J67" s="612"/>
    </row>
    <row r="68" spans="1:10" s="613" customFormat="1" x14ac:dyDescent="0.25">
      <c r="A68" s="551" t="s">
        <v>254</v>
      </c>
      <c r="B68" s="587" t="s">
        <v>234</v>
      </c>
      <c r="C68" s="587" t="s">
        <v>238</v>
      </c>
      <c r="D68" s="587" t="s">
        <v>317</v>
      </c>
      <c r="E68" s="624" t="s">
        <v>639</v>
      </c>
      <c r="F68" s="580" t="s">
        <v>255</v>
      </c>
      <c r="G68" s="611">
        <v>4</v>
      </c>
      <c r="H68" s="611">
        <v>0</v>
      </c>
      <c r="I68" s="611">
        <v>0</v>
      </c>
      <c r="J68" s="612"/>
    </row>
    <row r="69" spans="1:10" s="640" customFormat="1" ht="31.5" x14ac:dyDescent="0.25">
      <c r="A69" s="586" t="s">
        <v>321</v>
      </c>
      <c r="B69" s="617" t="s">
        <v>234</v>
      </c>
      <c r="C69" s="637" t="s">
        <v>317</v>
      </c>
      <c r="D69" s="637"/>
      <c r="E69" s="634"/>
      <c r="F69" s="637"/>
      <c r="G69" s="638">
        <f>+G70+G76+G82</f>
        <v>3</v>
      </c>
      <c r="H69" s="638">
        <f>+H70+H76+H82</f>
        <v>3</v>
      </c>
      <c r="I69" s="638">
        <f>+I70+I76+I82</f>
        <v>6</v>
      </c>
      <c r="J69" s="639"/>
    </row>
    <row r="70" spans="1:10" s="640" customFormat="1" ht="18.75" x14ac:dyDescent="0.3">
      <c r="A70" s="641" t="s">
        <v>322</v>
      </c>
      <c r="B70" s="580" t="s">
        <v>234</v>
      </c>
      <c r="C70" s="637" t="s">
        <v>317</v>
      </c>
      <c r="D70" s="637" t="s">
        <v>323</v>
      </c>
      <c r="E70" s="582"/>
      <c r="F70" s="581"/>
      <c r="G70" s="583">
        <f>G71</f>
        <v>1</v>
      </c>
      <c r="H70" s="583">
        <f>H71</f>
        <v>1</v>
      </c>
      <c r="I70" s="583">
        <f>I71</f>
        <v>2</v>
      </c>
      <c r="J70" s="639"/>
    </row>
    <row r="71" spans="1:10" s="643" customFormat="1" ht="63" x14ac:dyDescent="0.25">
      <c r="A71" s="604" t="s">
        <v>324</v>
      </c>
      <c r="B71" s="591" t="s">
        <v>234</v>
      </c>
      <c r="C71" s="580" t="s">
        <v>317</v>
      </c>
      <c r="D71" s="580" t="s">
        <v>323</v>
      </c>
      <c r="E71" s="582" t="s">
        <v>627</v>
      </c>
      <c r="F71" s="580"/>
      <c r="G71" s="583">
        <f>+G72</f>
        <v>1</v>
      </c>
      <c r="H71" s="583">
        <f>+H72</f>
        <v>1</v>
      </c>
      <c r="I71" s="583">
        <f>+I72</f>
        <v>2</v>
      </c>
      <c r="J71" s="642"/>
    </row>
    <row r="72" spans="1:10" s="643" customFormat="1" ht="78.75" x14ac:dyDescent="0.25">
      <c r="A72" s="603" t="s">
        <v>326</v>
      </c>
      <c r="B72" s="591" t="s">
        <v>234</v>
      </c>
      <c r="C72" s="580" t="s">
        <v>317</v>
      </c>
      <c r="D72" s="580" t="s">
        <v>323</v>
      </c>
      <c r="E72" s="582" t="s">
        <v>630</v>
      </c>
      <c r="F72" s="580"/>
      <c r="G72" s="611">
        <f t="shared" ref="G72:I73" si="8">G73</f>
        <v>1</v>
      </c>
      <c r="H72" s="611">
        <f t="shared" si="8"/>
        <v>1</v>
      </c>
      <c r="I72" s="611">
        <f t="shared" si="8"/>
        <v>2</v>
      </c>
      <c r="J72" s="642"/>
    </row>
    <row r="73" spans="1:10" s="643" customFormat="1" ht="31.5" x14ac:dyDescent="0.25">
      <c r="A73" s="547" t="s">
        <v>328</v>
      </c>
      <c r="B73" s="591" t="s">
        <v>234</v>
      </c>
      <c r="C73" s="580" t="s">
        <v>317</v>
      </c>
      <c r="D73" s="580" t="s">
        <v>323</v>
      </c>
      <c r="E73" s="582" t="s">
        <v>678</v>
      </c>
      <c r="F73" s="580"/>
      <c r="G73" s="605">
        <f t="shared" si="8"/>
        <v>1</v>
      </c>
      <c r="H73" s="605">
        <f t="shared" si="8"/>
        <v>1</v>
      </c>
      <c r="I73" s="605">
        <f t="shared" si="8"/>
        <v>2</v>
      </c>
      <c r="J73" s="642"/>
    </row>
    <row r="74" spans="1:10" s="643" customFormat="1" x14ac:dyDescent="0.25">
      <c r="A74" s="550" t="s">
        <v>330</v>
      </c>
      <c r="B74" s="591" t="s">
        <v>234</v>
      </c>
      <c r="C74" s="580" t="s">
        <v>317</v>
      </c>
      <c r="D74" s="580" t="s">
        <v>323</v>
      </c>
      <c r="E74" s="624" t="s">
        <v>631</v>
      </c>
      <c r="F74" s="580"/>
      <c r="G74" s="608">
        <f>+G75</f>
        <v>1</v>
      </c>
      <c r="H74" s="608">
        <f>+H75</f>
        <v>1</v>
      </c>
      <c r="I74" s="608">
        <f>+I75</f>
        <v>2</v>
      </c>
      <c r="J74" s="642"/>
    </row>
    <row r="75" spans="1:10" s="643" customFormat="1" x14ac:dyDescent="0.25">
      <c r="A75" s="551" t="s">
        <v>254</v>
      </c>
      <c r="B75" s="591" t="s">
        <v>234</v>
      </c>
      <c r="C75" s="580" t="s">
        <v>317</v>
      </c>
      <c r="D75" s="580" t="s">
        <v>323</v>
      </c>
      <c r="E75" s="624" t="s">
        <v>631</v>
      </c>
      <c r="F75" s="580" t="s">
        <v>255</v>
      </c>
      <c r="G75" s="611">
        <v>1</v>
      </c>
      <c r="H75" s="611">
        <v>1</v>
      </c>
      <c r="I75" s="611">
        <v>2</v>
      </c>
      <c r="J75" s="642"/>
    </row>
    <row r="76" spans="1:10" s="643" customFormat="1" ht="31.5" x14ac:dyDescent="0.25">
      <c r="A76" s="644" t="s">
        <v>332</v>
      </c>
      <c r="B76" s="580" t="s">
        <v>234</v>
      </c>
      <c r="C76" s="637" t="s">
        <v>317</v>
      </c>
      <c r="D76" s="637" t="s">
        <v>333</v>
      </c>
      <c r="E76" s="582"/>
      <c r="F76" s="580"/>
      <c r="G76" s="583" t="str">
        <f>G77</f>
        <v>1,000</v>
      </c>
      <c r="H76" s="583" t="str">
        <f>H77</f>
        <v>1,000</v>
      </c>
      <c r="I76" s="611">
        <f>I81</f>
        <v>2</v>
      </c>
      <c r="J76" s="642"/>
    </row>
    <row r="77" spans="1:10" s="643" customFormat="1" ht="57" customHeight="1" x14ac:dyDescent="0.25">
      <c r="A77" s="604" t="s">
        <v>324</v>
      </c>
      <c r="B77" s="580" t="s">
        <v>234</v>
      </c>
      <c r="C77" s="637" t="s">
        <v>317</v>
      </c>
      <c r="D77" s="637" t="s">
        <v>333</v>
      </c>
      <c r="E77" s="582" t="s">
        <v>627</v>
      </c>
      <c r="F77" s="580"/>
      <c r="G77" s="583" t="str">
        <f>+G78</f>
        <v>1,000</v>
      </c>
      <c r="H77" s="583" t="str">
        <f>+H78</f>
        <v>1,000</v>
      </c>
      <c r="I77" s="611">
        <f>I78</f>
        <v>2</v>
      </c>
      <c r="J77" s="642"/>
    </row>
    <row r="78" spans="1:10" s="643" customFormat="1" ht="85.5" customHeight="1" x14ac:dyDescent="0.25">
      <c r="A78" s="645" t="s">
        <v>334</v>
      </c>
      <c r="B78" s="580" t="s">
        <v>234</v>
      </c>
      <c r="C78" s="637" t="s">
        <v>317</v>
      </c>
      <c r="D78" s="637" t="s">
        <v>333</v>
      </c>
      <c r="E78" s="582" t="s">
        <v>628</v>
      </c>
      <c r="F78" s="580"/>
      <c r="G78" s="611" t="str">
        <f>G79</f>
        <v>1,000</v>
      </c>
      <c r="H78" s="611" t="str">
        <f>H79</f>
        <v>1,000</v>
      </c>
      <c r="I78" s="611">
        <f>I79</f>
        <v>2</v>
      </c>
      <c r="J78" s="642"/>
    </row>
    <row r="79" spans="1:10" s="640" customFormat="1" ht="47.25" x14ac:dyDescent="0.25">
      <c r="A79" s="547" t="s">
        <v>336</v>
      </c>
      <c r="B79" s="591" t="s">
        <v>234</v>
      </c>
      <c r="C79" s="580" t="s">
        <v>317</v>
      </c>
      <c r="D79" s="580" t="s">
        <v>333</v>
      </c>
      <c r="E79" s="582" t="s">
        <v>679</v>
      </c>
      <c r="F79" s="580"/>
      <c r="G79" s="605" t="str">
        <f>G80</f>
        <v>1,000</v>
      </c>
      <c r="H79" s="605" t="str">
        <f>H80</f>
        <v>1,000</v>
      </c>
      <c r="I79" s="605">
        <f>I80</f>
        <v>2</v>
      </c>
      <c r="J79" s="639"/>
    </row>
    <row r="80" spans="1:10" s="613" customFormat="1" ht="47.25" x14ac:dyDescent="0.25">
      <c r="A80" s="548" t="s">
        <v>338</v>
      </c>
      <c r="B80" s="597" t="s">
        <v>234</v>
      </c>
      <c r="C80" s="646" t="s">
        <v>317</v>
      </c>
      <c r="D80" s="646" t="s">
        <v>333</v>
      </c>
      <c r="E80" s="624" t="s">
        <v>629</v>
      </c>
      <c r="F80" s="587"/>
      <c r="G80" s="608" t="str">
        <f>+G81</f>
        <v>1,000</v>
      </c>
      <c r="H80" s="608" t="str">
        <f>+H81</f>
        <v>1,000</v>
      </c>
      <c r="I80" s="611">
        <f>I81</f>
        <v>2</v>
      </c>
      <c r="J80" s="612"/>
    </row>
    <row r="81" spans="1:10" s="613" customFormat="1" x14ac:dyDescent="0.25">
      <c r="A81" s="549" t="s">
        <v>254</v>
      </c>
      <c r="B81" s="587" t="s">
        <v>234</v>
      </c>
      <c r="C81" s="646" t="s">
        <v>317</v>
      </c>
      <c r="D81" s="646" t="s">
        <v>333</v>
      </c>
      <c r="E81" s="624" t="s">
        <v>629</v>
      </c>
      <c r="F81" s="580" t="s">
        <v>255</v>
      </c>
      <c r="G81" s="611" t="s">
        <v>680</v>
      </c>
      <c r="H81" s="611" t="s">
        <v>680</v>
      </c>
      <c r="I81" s="611">
        <v>2</v>
      </c>
      <c r="J81" s="612" t="s">
        <v>662</v>
      </c>
    </row>
    <row r="82" spans="1:10" s="615" customFormat="1" ht="31.5" x14ac:dyDescent="0.25">
      <c r="A82" s="647" t="s">
        <v>340</v>
      </c>
      <c r="B82" s="580" t="s">
        <v>234</v>
      </c>
      <c r="C82" s="633" t="s">
        <v>317</v>
      </c>
      <c r="D82" s="633">
        <v>14</v>
      </c>
      <c r="E82" s="582"/>
      <c r="F82" s="633"/>
      <c r="G82" s="583" t="str">
        <f>+G83</f>
        <v>1,000</v>
      </c>
      <c r="H82" s="583">
        <f>+H83</f>
        <v>1</v>
      </c>
      <c r="I82" s="611">
        <f>I83</f>
        <v>2</v>
      </c>
      <c r="J82" s="614"/>
    </row>
    <row r="83" spans="1:10" s="615" customFormat="1" ht="47.25" x14ac:dyDescent="0.25">
      <c r="A83" s="647" t="s">
        <v>341</v>
      </c>
      <c r="B83" s="591" t="s">
        <v>234</v>
      </c>
      <c r="C83" s="633" t="s">
        <v>317</v>
      </c>
      <c r="D83" s="633">
        <v>14</v>
      </c>
      <c r="E83" s="582" t="s">
        <v>681</v>
      </c>
      <c r="F83" s="633"/>
      <c r="G83" s="583" t="str">
        <f>+G84</f>
        <v>1,000</v>
      </c>
      <c r="H83" s="583">
        <f>+H84</f>
        <v>1</v>
      </c>
      <c r="I83" s="611">
        <f>I84</f>
        <v>2</v>
      </c>
      <c r="J83" s="614"/>
    </row>
    <row r="84" spans="1:10" s="613" customFormat="1" ht="63" x14ac:dyDescent="0.25">
      <c r="A84" s="648" t="s">
        <v>682</v>
      </c>
      <c r="B84" s="597" t="s">
        <v>234</v>
      </c>
      <c r="C84" s="649" t="s">
        <v>317</v>
      </c>
      <c r="D84" s="649" t="s">
        <v>683</v>
      </c>
      <c r="E84" s="624" t="s">
        <v>633</v>
      </c>
      <c r="F84" s="649"/>
      <c r="G84" s="608" t="str">
        <f t="shared" ref="G84:H86" si="9">G85</f>
        <v>1,000</v>
      </c>
      <c r="H84" s="608">
        <f t="shared" si="9"/>
        <v>1</v>
      </c>
      <c r="I84" s="611">
        <f>I85</f>
        <v>2</v>
      </c>
      <c r="J84" s="612"/>
    </row>
    <row r="85" spans="1:10" s="613" customFormat="1" ht="31.5" x14ac:dyDescent="0.25">
      <c r="A85" s="647" t="s">
        <v>345</v>
      </c>
      <c r="B85" s="591" t="s">
        <v>234</v>
      </c>
      <c r="C85" s="633" t="s">
        <v>317</v>
      </c>
      <c r="D85" s="633" t="s">
        <v>683</v>
      </c>
      <c r="E85" s="582" t="s">
        <v>684</v>
      </c>
      <c r="F85" s="633"/>
      <c r="G85" s="583" t="str">
        <f t="shared" si="9"/>
        <v>1,000</v>
      </c>
      <c r="H85" s="583">
        <f t="shared" si="9"/>
        <v>1</v>
      </c>
      <c r="I85" s="605">
        <f>I86</f>
        <v>2</v>
      </c>
      <c r="J85" s="612"/>
    </row>
    <row r="86" spans="1:10" s="613" customFormat="1" ht="31.5" x14ac:dyDescent="0.25">
      <c r="A86" s="625" t="s">
        <v>347</v>
      </c>
      <c r="B86" s="597" t="s">
        <v>234</v>
      </c>
      <c r="C86" s="635" t="s">
        <v>317</v>
      </c>
      <c r="D86" s="635">
        <v>14</v>
      </c>
      <c r="E86" s="650" t="s">
        <v>634</v>
      </c>
      <c r="F86" s="587"/>
      <c r="G86" s="608" t="str">
        <f t="shared" si="9"/>
        <v>1,000</v>
      </c>
      <c r="H86" s="608">
        <f t="shared" si="9"/>
        <v>1</v>
      </c>
      <c r="I86" s="611">
        <f>I87</f>
        <v>2</v>
      </c>
      <c r="J86" s="612"/>
    </row>
    <row r="87" spans="1:10" s="613" customFormat="1" x14ac:dyDescent="0.25">
      <c r="A87" s="551" t="s">
        <v>254</v>
      </c>
      <c r="B87" s="587" t="s">
        <v>234</v>
      </c>
      <c r="C87" s="635" t="s">
        <v>317</v>
      </c>
      <c r="D87" s="635">
        <v>14</v>
      </c>
      <c r="E87" s="650" t="s">
        <v>634</v>
      </c>
      <c r="F87" s="580" t="s">
        <v>255</v>
      </c>
      <c r="G87" s="611" t="s">
        <v>680</v>
      </c>
      <c r="H87" s="611">
        <v>1</v>
      </c>
      <c r="I87" s="611">
        <v>2</v>
      </c>
      <c r="J87" s="612" t="s">
        <v>662</v>
      </c>
    </row>
    <row r="88" spans="1:10" s="613" customFormat="1" x14ac:dyDescent="0.25">
      <c r="A88" s="590" t="s">
        <v>349</v>
      </c>
      <c r="B88" s="617" t="s">
        <v>234</v>
      </c>
      <c r="C88" s="581" t="s">
        <v>249</v>
      </c>
      <c r="D88" s="579"/>
      <c r="E88" s="582"/>
      <c r="F88" s="581"/>
      <c r="G88" s="583">
        <f>G89+G103</f>
        <v>1234.8701100000001</v>
      </c>
      <c r="H88" s="583">
        <f>H89+H103</f>
        <v>944.15</v>
      </c>
      <c r="I88" s="583">
        <f>I89+I103</f>
        <v>959.81</v>
      </c>
      <c r="J88" s="612"/>
    </row>
    <row r="89" spans="1:10" s="613" customFormat="1" x14ac:dyDescent="0.25">
      <c r="A89" s="590" t="s">
        <v>350</v>
      </c>
      <c r="B89" s="617" t="s">
        <v>234</v>
      </c>
      <c r="C89" s="581" t="s">
        <v>249</v>
      </c>
      <c r="D89" s="581" t="s">
        <v>323</v>
      </c>
      <c r="E89" s="582"/>
      <c r="F89" s="581"/>
      <c r="G89" s="583">
        <f t="shared" ref="G89:I91" si="10">G90</f>
        <v>1160.47011</v>
      </c>
      <c r="H89" s="583">
        <f t="shared" si="10"/>
        <v>943.15</v>
      </c>
      <c r="I89" s="583">
        <f t="shared" si="10"/>
        <v>958.81</v>
      </c>
      <c r="J89" s="612"/>
    </row>
    <row r="90" spans="1:10" s="613" customFormat="1" ht="63" x14ac:dyDescent="0.25">
      <c r="A90" s="647" t="s">
        <v>351</v>
      </c>
      <c r="B90" s="617" t="s">
        <v>234</v>
      </c>
      <c r="C90" s="581" t="s">
        <v>249</v>
      </c>
      <c r="D90" s="581" t="s">
        <v>323</v>
      </c>
      <c r="E90" s="582" t="s">
        <v>352</v>
      </c>
      <c r="F90" s="581"/>
      <c r="G90" s="583">
        <f t="shared" si="10"/>
        <v>1160.47011</v>
      </c>
      <c r="H90" s="583">
        <f t="shared" si="10"/>
        <v>943.15</v>
      </c>
      <c r="I90" s="583">
        <f t="shared" si="10"/>
        <v>958.81</v>
      </c>
      <c r="J90" s="612"/>
    </row>
    <row r="91" spans="1:10" s="613" customFormat="1" ht="63" x14ac:dyDescent="0.25">
      <c r="A91" s="648" t="s">
        <v>353</v>
      </c>
      <c r="B91" s="617" t="s">
        <v>234</v>
      </c>
      <c r="C91" s="581" t="s">
        <v>249</v>
      </c>
      <c r="D91" s="581" t="s">
        <v>323</v>
      </c>
      <c r="E91" s="624" t="s">
        <v>354</v>
      </c>
      <c r="F91" s="581"/>
      <c r="G91" s="608">
        <f>G92</f>
        <v>1160.47011</v>
      </c>
      <c r="H91" s="608">
        <f t="shared" si="10"/>
        <v>943.15</v>
      </c>
      <c r="I91" s="608">
        <f t="shared" si="10"/>
        <v>958.81</v>
      </c>
      <c r="J91" s="612"/>
    </row>
    <row r="92" spans="1:10" s="613" customFormat="1" ht="28.5" x14ac:dyDescent="0.25">
      <c r="A92" s="651" t="s">
        <v>355</v>
      </c>
      <c r="B92" s="617" t="s">
        <v>234</v>
      </c>
      <c r="C92" s="581" t="s">
        <v>249</v>
      </c>
      <c r="D92" s="581" t="s">
        <v>323</v>
      </c>
      <c r="E92" s="582" t="s">
        <v>356</v>
      </c>
      <c r="F92" s="581"/>
      <c r="G92" s="583">
        <f>G93+G99+G101+G97+G95</f>
        <v>1160.47011</v>
      </c>
      <c r="H92" s="583">
        <f>H93</f>
        <v>943.15</v>
      </c>
      <c r="I92" s="583">
        <f>I93</f>
        <v>958.81</v>
      </c>
      <c r="J92" s="612"/>
    </row>
    <row r="93" spans="1:10" s="613" customFormat="1" ht="31.5" x14ac:dyDescent="0.25">
      <c r="A93" s="652" t="s">
        <v>562</v>
      </c>
      <c r="B93" s="617" t="s">
        <v>234</v>
      </c>
      <c r="C93" s="581" t="s">
        <v>249</v>
      </c>
      <c r="D93" s="581" t="s">
        <v>323</v>
      </c>
      <c r="E93" s="624" t="s">
        <v>358</v>
      </c>
      <c r="F93" s="581"/>
      <c r="G93" s="608">
        <f>G94+G129+G130</f>
        <v>1160.47011</v>
      </c>
      <c r="H93" s="608">
        <f>H94+H129+H130</f>
        <v>943.15</v>
      </c>
      <c r="I93" s="608">
        <f>I94+I129+I130</f>
        <v>958.81</v>
      </c>
      <c r="J93" s="612"/>
    </row>
    <row r="94" spans="1:10" s="613" customFormat="1" ht="31.5" x14ac:dyDescent="0.25">
      <c r="A94" s="551" t="s">
        <v>313</v>
      </c>
      <c r="B94" s="617" t="s">
        <v>234</v>
      </c>
      <c r="C94" s="581" t="s">
        <v>249</v>
      </c>
      <c r="D94" s="581" t="s">
        <v>323</v>
      </c>
      <c r="E94" s="624" t="s">
        <v>358</v>
      </c>
      <c r="F94" s="581" t="s">
        <v>255</v>
      </c>
      <c r="G94" s="608">
        <f>74.07011+921.4+165</f>
        <v>1160.47011</v>
      </c>
      <c r="H94" s="608">
        <v>943.15</v>
      </c>
      <c r="I94" s="611">
        <v>958.81</v>
      </c>
      <c r="J94" s="612"/>
    </row>
    <row r="95" spans="1:10" s="613" customFormat="1" ht="31.5" hidden="1" x14ac:dyDescent="0.25">
      <c r="A95" s="653" t="s">
        <v>359</v>
      </c>
      <c r="B95" s="617" t="s">
        <v>234</v>
      </c>
      <c r="C95" s="581" t="s">
        <v>249</v>
      </c>
      <c r="D95" s="581" t="s">
        <v>323</v>
      </c>
      <c r="E95" s="654" t="s">
        <v>360</v>
      </c>
      <c r="F95" s="581"/>
      <c r="G95" s="608"/>
      <c r="H95" s="608"/>
      <c r="I95" s="611"/>
      <c r="J95" s="612"/>
    </row>
    <row r="96" spans="1:10" s="613" customFormat="1" hidden="1" x14ac:dyDescent="0.25">
      <c r="A96" s="622" t="s">
        <v>361</v>
      </c>
      <c r="B96" s="617" t="s">
        <v>234</v>
      </c>
      <c r="C96" s="581" t="s">
        <v>249</v>
      </c>
      <c r="D96" s="581" t="s">
        <v>323</v>
      </c>
      <c r="E96" s="654" t="s">
        <v>360</v>
      </c>
      <c r="F96" s="581" t="s">
        <v>362</v>
      </c>
      <c r="G96" s="608">
        <v>0</v>
      </c>
      <c r="H96" s="608"/>
      <c r="I96" s="611"/>
      <c r="J96" s="612"/>
    </row>
    <row r="97" spans="1:10" s="613" customFormat="1" ht="31.5" hidden="1" x14ac:dyDescent="0.25">
      <c r="A97" s="551" t="s">
        <v>363</v>
      </c>
      <c r="B97" s="580" t="s">
        <v>234</v>
      </c>
      <c r="C97" s="581" t="s">
        <v>249</v>
      </c>
      <c r="D97" s="580" t="s">
        <v>323</v>
      </c>
      <c r="E97" s="654" t="s">
        <v>364</v>
      </c>
      <c r="F97" s="581"/>
      <c r="G97" s="608">
        <f>G98</f>
        <v>0</v>
      </c>
      <c r="H97" s="608"/>
      <c r="I97" s="611"/>
      <c r="J97" s="612"/>
    </row>
    <row r="98" spans="1:10" s="613" customFormat="1" hidden="1" x14ac:dyDescent="0.25">
      <c r="A98" s="622" t="s">
        <v>361</v>
      </c>
      <c r="B98" s="580" t="s">
        <v>234</v>
      </c>
      <c r="C98" s="581" t="s">
        <v>249</v>
      </c>
      <c r="D98" s="580" t="s">
        <v>323</v>
      </c>
      <c r="E98" s="654" t="s">
        <v>364</v>
      </c>
      <c r="F98" s="581" t="s">
        <v>362</v>
      </c>
      <c r="G98" s="608">
        <v>0</v>
      </c>
      <c r="H98" s="608"/>
      <c r="I98" s="611"/>
      <c r="J98" s="612"/>
    </row>
    <row r="99" spans="1:10" s="613" customFormat="1" ht="31.5" hidden="1" x14ac:dyDescent="0.25">
      <c r="A99" s="653" t="s">
        <v>359</v>
      </c>
      <c r="B99" s="580" t="s">
        <v>234</v>
      </c>
      <c r="C99" s="581" t="s">
        <v>249</v>
      </c>
      <c r="D99" s="580" t="s">
        <v>323</v>
      </c>
      <c r="E99" s="654" t="s">
        <v>360</v>
      </c>
      <c r="F99" s="581"/>
      <c r="G99" s="608">
        <f>G100</f>
        <v>0</v>
      </c>
      <c r="H99" s="608"/>
      <c r="I99" s="608"/>
      <c r="J99" s="612"/>
    </row>
    <row r="100" spans="1:10" s="613" customFormat="1" ht="31.5" hidden="1" x14ac:dyDescent="0.25">
      <c r="A100" s="551" t="s">
        <v>313</v>
      </c>
      <c r="B100" s="617" t="s">
        <v>234</v>
      </c>
      <c r="C100" s="581" t="s">
        <v>249</v>
      </c>
      <c r="D100" s="581" t="s">
        <v>323</v>
      </c>
      <c r="E100" s="654" t="s">
        <v>360</v>
      </c>
      <c r="F100" s="581" t="s">
        <v>255</v>
      </c>
      <c r="G100" s="608"/>
      <c r="H100" s="608"/>
      <c r="I100" s="608"/>
      <c r="J100" s="612"/>
    </row>
    <row r="101" spans="1:10" s="613" customFormat="1" ht="50.25" hidden="1" customHeight="1" x14ac:dyDescent="0.25">
      <c r="A101" s="551" t="s">
        <v>363</v>
      </c>
      <c r="B101" s="580" t="s">
        <v>234</v>
      </c>
      <c r="C101" s="581" t="s">
        <v>249</v>
      </c>
      <c r="D101" s="580" t="s">
        <v>323</v>
      </c>
      <c r="E101" s="654" t="s">
        <v>364</v>
      </c>
      <c r="F101" s="581"/>
      <c r="G101" s="608">
        <f>G102</f>
        <v>0</v>
      </c>
      <c r="H101" s="583"/>
      <c r="I101" s="583"/>
      <c r="J101" s="612"/>
    </row>
    <row r="102" spans="1:10" s="613" customFormat="1" hidden="1" x14ac:dyDescent="0.25">
      <c r="A102" s="551" t="s">
        <v>254</v>
      </c>
      <c r="B102" s="617" t="s">
        <v>234</v>
      </c>
      <c r="C102" s="581" t="s">
        <v>249</v>
      </c>
      <c r="D102" s="581" t="s">
        <v>323</v>
      </c>
      <c r="E102" s="654" t="s">
        <v>364</v>
      </c>
      <c r="F102" s="581" t="s">
        <v>255</v>
      </c>
      <c r="G102" s="608"/>
      <c r="H102" s="583"/>
      <c r="I102" s="583"/>
      <c r="J102" s="612"/>
    </row>
    <row r="103" spans="1:10" s="613" customFormat="1" x14ac:dyDescent="0.25">
      <c r="A103" s="604" t="s">
        <v>365</v>
      </c>
      <c r="B103" s="580" t="s">
        <v>234</v>
      </c>
      <c r="C103" s="580" t="s">
        <v>249</v>
      </c>
      <c r="D103" s="580">
        <v>12</v>
      </c>
      <c r="E103" s="599"/>
      <c r="F103" s="580"/>
      <c r="G103" s="583">
        <f>G107+G104+G124</f>
        <v>74.400000000000006</v>
      </c>
      <c r="H103" s="583">
        <f>H107+H104+H124</f>
        <v>1</v>
      </c>
      <c r="I103" s="583">
        <f>I107+I104+I124</f>
        <v>1</v>
      </c>
      <c r="J103" s="612"/>
    </row>
    <row r="104" spans="1:10" s="613" customFormat="1" ht="31.5" x14ac:dyDescent="0.25">
      <c r="A104" s="547" t="s">
        <v>367</v>
      </c>
      <c r="B104" s="617" t="s">
        <v>234</v>
      </c>
      <c r="C104" s="581" t="s">
        <v>249</v>
      </c>
      <c r="D104" s="581" t="s">
        <v>366</v>
      </c>
      <c r="E104" s="582" t="s">
        <v>564</v>
      </c>
      <c r="F104" s="581"/>
      <c r="G104" s="583">
        <f t="shared" ref="G104:I105" si="11">G105</f>
        <v>0</v>
      </c>
      <c r="H104" s="583">
        <f t="shared" si="11"/>
        <v>0</v>
      </c>
      <c r="I104" s="583">
        <f t="shared" si="11"/>
        <v>0</v>
      </c>
      <c r="J104" s="612"/>
    </row>
    <row r="105" spans="1:10" s="613" customFormat="1" ht="31.5" x14ac:dyDescent="0.25">
      <c r="A105" s="652" t="s">
        <v>369</v>
      </c>
      <c r="B105" s="617" t="s">
        <v>234</v>
      </c>
      <c r="C105" s="581" t="s">
        <v>249</v>
      </c>
      <c r="D105" s="581" t="s">
        <v>366</v>
      </c>
      <c r="E105" s="624" t="s">
        <v>564</v>
      </c>
      <c r="F105" s="581"/>
      <c r="G105" s="608">
        <f t="shared" si="11"/>
        <v>0</v>
      </c>
      <c r="H105" s="608">
        <f t="shared" si="11"/>
        <v>0</v>
      </c>
      <c r="I105" s="608">
        <f t="shared" si="11"/>
        <v>0</v>
      </c>
      <c r="J105" s="612"/>
    </row>
    <row r="106" spans="1:10" s="613" customFormat="1" ht="31.5" x14ac:dyDescent="0.25">
      <c r="A106" s="551" t="s">
        <v>313</v>
      </c>
      <c r="B106" s="617" t="s">
        <v>234</v>
      </c>
      <c r="C106" s="581" t="s">
        <v>249</v>
      </c>
      <c r="D106" s="581" t="s">
        <v>366</v>
      </c>
      <c r="E106" s="624" t="s">
        <v>685</v>
      </c>
      <c r="F106" s="581" t="s">
        <v>255</v>
      </c>
      <c r="G106" s="608">
        <v>0</v>
      </c>
      <c r="H106" s="608"/>
      <c r="I106" s="608"/>
      <c r="J106" s="612"/>
    </row>
    <row r="107" spans="1:10" s="613" customFormat="1" ht="18.75" customHeight="1" x14ac:dyDescent="0.25">
      <c r="A107" s="609" t="s">
        <v>308</v>
      </c>
      <c r="B107" s="580" t="s">
        <v>234</v>
      </c>
      <c r="C107" s="580" t="s">
        <v>249</v>
      </c>
      <c r="D107" s="580" t="s">
        <v>366</v>
      </c>
      <c r="E107" s="582" t="s">
        <v>636</v>
      </c>
      <c r="F107" s="580"/>
      <c r="G107" s="583">
        <f>G108+G110+G114+G112+G116</f>
        <v>73.400000000000006</v>
      </c>
      <c r="H107" s="583">
        <f t="shared" ref="H107:I107" si="12">H108+H110+H114+H112+H116</f>
        <v>0</v>
      </c>
      <c r="I107" s="583">
        <f t="shared" si="12"/>
        <v>0</v>
      </c>
      <c r="J107" s="612"/>
    </row>
    <row r="108" spans="1:10" s="613" customFormat="1" ht="31.5" hidden="1" x14ac:dyDescent="0.25">
      <c r="A108" s="622" t="s">
        <v>371</v>
      </c>
      <c r="B108" s="587" t="s">
        <v>234</v>
      </c>
      <c r="C108" s="587" t="s">
        <v>249</v>
      </c>
      <c r="D108" s="587" t="s">
        <v>366</v>
      </c>
      <c r="E108" s="624" t="s">
        <v>641</v>
      </c>
      <c r="F108" s="580"/>
      <c r="G108" s="608">
        <f>G109</f>
        <v>0</v>
      </c>
      <c r="H108" s="608">
        <f>H109</f>
        <v>0</v>
      </c>
      <c r="I108" s="608">
        <f>I109</f>
        <v>0</v>
      </c>
      <c r="J108" s="612"/>
    </row>
    <row r="109" spans="1:10" s="613" customFormat="1" ht="31.5" hidden="1" x14ac:dyDescent="0.25">
      <c r="A109" s="551" t="s">
        <v>313</v>
      </c>
      <c r="B109" s="587" t="s">
        <v>234</v>
      </c>
      <c r="C109" s="587" t="s">
        <v>249</v>
      </c>
      <c r="D109" s="587" t="s">
        <v>366</v>
      </c>
      <c r="E109" s="624" t="s">
        <v>641</v>
      </c>
      <c r="F109" s="581" t="s">
        <v>255</v>
      </c>
      <c r="G109" s="608">
        <v>0</v>
      </c>
      <c r="H109" s="608">
        <v>0</v>
      </c>
      <c r="I109" s="608">
        <v>0</v>
      </c>
      <c r="J109" s="612"/>
    </row>
    <row r="110" spans="1:10" s="613" customFormat="1" ht="31.5" hidden="1" x14ac:dyDescent="0.25">
      <c r="A110" s="553" t="s">
        <v>373</v>
      </c>
      <c r="B110" s="587" t="s">
        <v>234</v>
      </c>
      <c r="C110" s="587" t="s">
        <v>249</v>
      </c>
      <c r="D110" s="587" t="s">
        <v>366</v>
      </c>
      <c r="E110" s="624" t="s">
        <v>642</v>
      </c>
      <c r="F110" s="581"/>
      <c r="G110" s="608">
        <f>G111</f>
        <v>0</v>
      </c>
      <c r="H110" s="608">
        <f>H111</f>
        <v>0</v>
      </c>
      <c r="I110" s="608">
        <f>I111</f>
        <v>0</v>
      </c>
      <c r="J110" s="612"/>
    </row>
    <row r="111" spans="1:10" s="613" customFormat="1" ht="31.5" hidden="1" x14ac:dyDescent="0.25">
      <c r="A111" s="551" t="s">
        <v>313</v>
      </c>
      <c r="B111" s="587" t="s">
        <v>234</v>
      </c>
      <c r="C111" s="587" t="s">
        <v>249</v>
      </c>
      <c r="D111" s="587" t="s">
        <v>366</v>
      </c>
      <c r="E111" s="624" t="s">
        <v>642</v>
      </c>
      <c r="F111" s="581" t="s">
        <v>255</v>
      </c>
      <c r="G111" s="608">
        <v>0</v>
      </c>
      <c r="H111" s="608">
        <v>0</v>
      </c>
      <c r="I111" s="608">
        <v>0</v>
      </c>
      <c r="J111" s="612"/>
    </row>
    <row r="112" spans="1:10" s="613" customFormat="1" ht="31.5" x14ac:dyDescent="0.25">
      <c r="A112" s="548" t="s">
        <v>375</v>
      </c>
      <c r="B112" s="580" t="s">
        <v>234</v>
      </c>
      <c r="C112" s="580" t="s">
        <v>249</v>
      </c>
      <c r="D112" s="580" t="s">
        <v>366</v>
      </c>
      <c r="E112" s="623" t="s">
        <v>643</v>
      </c>
      <c r="F112" s="580"/>
      <c r="G112" s="608">
        <f>G113</f>
        <v>33.75</v>
      </c>
      <c r="H112" s="608">
        <f>H113</f>
        <v>0</v>
      </c>
      <c r="I112" s="608">
        <f>I113</f>
        <v>0</v>
      </c>
      <c r="J112" s="612"/>
    </row>
    <row r="113" spans="1:10" s="613" customFormat="1" ht="18.75" customHeight="1" x14ac:dyDescent="0.25">
      <c r="A113" s="551" t="s">
        <v>254</v>
      </c>
      <c r="B113" s="580" t="s">
        <v>234</v>
      </c>
      <c r="C113" s="580" t="s">
        <v>249</v>
      </c>
      <c r="D113" s="580" t="s">
        <v>366</v>
      </c>
      <c r="E113" s="623" t="s">
        <v>643</v>
      </c>
      <c r="F113" s="580" t="s">
        <v>255</v>
      </c>
      <c r="G113" s="608">
        <v>33.75</v>
      </c>
      <c r="H113" s="608">
        <v>0</v>
      </c>
      <c r="I113" s="608">
        <v>0</v>
      </c>
      <c r="J113" s="612"/>
    </row>
    <row r="114" spans="1:10" s="613" customFormat="1" x14ac:dyDescent="0.25">
      <c r="A114" s="652" t="s">
        <v>379</v>
      </c>
      <c r="B114" s="580" t="s">
        <v>234</v>
      </c>
      <c r="C114" s="580" t="s">
        <v>249</v>
      </c>
      <c r="D114" s="580" t="s">
        <v>366</v>
      </c>
      <c r="E114" s="599" t="s">
        <v>645</v>
      </c>
      <c r="F114" s="580"/>
      <c r="G114" s="608">
        <f>G115</f>
        <v>33.4</v>
      </c>
      <c r="H114" s="608">
        <f>H115</f>
        <v>0</v>
      </c>
      <c r="I114" s="608">
        <f>I115</f>
        <v>0</v>
      </c>
      <c r="J114" s="612"/>
    </row>
    <row r="115" spans="1:10" s="613" customFormat="1" x14ac:dyDescent="0.25">
      <c r="A115" s="551" t="s">
        <v>254</v>
      </c>
      <c r="B115" s="580" t="s">
        <v>234</v>
      </c>
      <c r="C115" s="580" t="s">
        <v>249</v>
      </c>
      <c r="D115" s="580" t="s">
        <v>366</v>
      </c>
      <c r="E115" s="599" t="s">
        <v>645</v>
      </c>
      <c r="F115" s="580" t="s">
        <v>255</v>
      </c>
      <c r="G115" s="611">
        <v>33.4</v>
      </c>
      <c r="H115" s="611">
        <v>0</v>
      </c>
      <c r="I115" s="611">
        <v>0</v>
      </c>
      <c r="J115" s="612"/>
    </row>
    <row r="116" spans="1:10" s="613" customFormat="1" x14ac:dyDescent="0.25">
      <c r="A116" s="316" t="s">
        <v>377</v>
      </c>
      <c r="B116" s="580" t="s">
        <v>234</v>
      </c>
      <c r="C116" s="580" t="s">
        <v>249</v>
      </c>
      <c r="D116" s="580" t="s">
        <v>366</v>
      </c>
      <c r="E116" s="599" t="s">
        <v>644</v>
      </c>
      <c r="F116" s="580"/>
      <c r="G116" s="655">
        <f>G117</f>
        <v>6.25</v>
      </c>
      <c r="H116" s="655">
        <f t="shared" ref="H116:I116" si="13">H117</f>
        <v>0</v>
      </c>
      <c r="I116" s="655">
        <f t="shared" si="13"/>
        <v>0</v>
      </c>
      <c r="J116" s="612"/>
    </row>
    <row r="117" spans="1:10" s="613" customFormat="1" ht="15.75" customHeight="1" x14ac:dyDescent="0.25">
      <c r="A117" s="553" t="s">
        <v>313</v>
      </c>
      <c r="B117" s="580" t="s">
        <v>234</v>
      </c>
      <c r="C117" s="580" t="s">
        <v>249</v>
      </c>
      <c r="D117" s="580" t="s">
        <v>366</v>
      </c>
      <c r="E117" s="599" t="s">
        <v>644</v>
      </c>
      <c r="F117" s="580" t="s">
        <v>255</v>
      </c>
      <c r="G117" s="655">
        <v>6.25</v>
      </c>
      <c r="H117" s="655">
        <v>0</v>
      </c>
      <c r="I117" s="655">
        <f>I118</f>
        <v>0</v>
      </c>
      <c r="J117" s="612"/>
    </row>
    <row r="118" spans="1:10" s="613" customFormat="1" hidden="1" x14ac:dyDescent="0.25">
      <c r="A118" s="551" t="s">
        <v>254</v>
      </c>
      <c r="B118" s="580" t="s">
        <v>234</v>
      </c>
      <c r="C118" s="580" t="s">
        <v>249</v>
      </c>
      <c r="D118" s="580" t="s">
        <v>366</v>
      </c>
      <c r="E118" s="599" t="s">
        <v>686</v>
      </c>
      <c r="F118" s="580" t="s">
        <v>255</v>
      </c>
      <c r="G118" s="605"/>
      <c r="H118" s="605"/>
      <c r="I118" s="605"/>
      <c r="J118" s="612"/>
    </row>
    <row r="119" spans="1:10" s="613" customFormat="1" ht="18.75" hidden="1" customHeight="1" x14ac:dyDescent="0.25">
      <c r="A119" s="609" t="s">
        <v>308</v>
      </c>
      <c r="B119" s="580" t="s">
        <v>234</v>
      </c>
      <c r="C119" s="580" t="s">
        <v>249</v>
      </c>
      <c r="D119" s="580" t="s">
        <v>366</v>
      </c>
      <c r="E119" s="620" t="s">
        <v>687</v>
      </c>
      <c r="F119" s="580"/>
      <c r="G119" s="605"/>
      <c r="H119" s="605"/>
      <c r="I119" s="605">
        <f>I120</f>
        <v>0</v>
      </c>
      <c r="J119" s="612"/>
    </row>
    <row r="120" spans="1:10" s="613" customFormat="1" ht="36" hidden="1" customHeight="1" x14ac:dyDescent="0.25">
      <c r="A120" s="548" t="s">
        <v>375</v>
      </c>
      <c r="B120" s="580" t="s">
        <v>234</v>
      </c>
      <c r="C120" s="580" t="s">
        <v>249</v>
      </c>
      <c r="D120" s="580" t="s">
        <v>366</v>
      </c>
      <c r="E120" s="623" t="s">
        <v>688</v>
      </c>
      <c r="F120" s="580"/>
      <c r="G120" s="605"/>
      <c r="H120" s="605"/>
      <c r="I120" s="605">
        <f>I121</f>
        <v>0</v>
      </c>
      <c r="J120" s="612"/>
    </row>
    <row r="121" spans="1:10" s="613" customFormat="1" ht="18.75" hidden="1" customHeight="1" x14ac:dyDescent="0.25">
      <c r="A121" s="551" t="s">
        <v>254</v>
      </c>
      <c r="B121" s="580" t="s">
        <v>234</v>
      </c>
      <c r="C121" s="580" t="s">
        <v>249</v>
      </c>
      <c r="D121" s="580" t="s">
        <v>366</v>
      </c>
      <c r="E121" s="623" t="s">
        <v>689</v>
      </c>
      <c r="F121" s="580" t="s">
        <v>255</v>
      </c>
      <c r="G121" s="605"/>
      <c r="H121" s="605"/>
      <c r="I121" s="605"/>
      <c r="J121" s="612"/>
    </row>
    <row r="122" spans="1:10" s="613" customFormat="1" ht="31.5" hidden="1" x14ac:dyDescent="0.25">
      <c r="A122" s="622" t="s">
        <v>690</v>
      </c>
      <c r="B122" s="580" t="s">
        <v>234</v>
      </c>
      <c r="C122" s="580" t="s">
        <v>249</v>
      </c>
      <c r="D122" s="580" t="s">
        <v>366</v>
      </c>
      <c r="E122" s="599" t="s">
        <v>691</v>
      </c>
      <c r="F122" s="580"/>
      <c r="G122" s="605">
        <v>0</v>
      </c>
      <c r="H122" s="605">
        <v>0</v>
      </c>
      <c r="I122" s="605">
        <f>I123</f>
        <v>0</v>
      </c>
      <c r="J122" s="612"/>
    </row>
    <row r="123" spans="1:10" s="613" customFormat="1" hidden="1" x14ac:dyDescent="0.25">
      <c r="A123" s="551" t="s">
        <v>254</v>
      </c>
      <c r="B123" s="580" t="s">
        <v>234</v>
      </c>
      <c r="C123" s="580" t="s">
        <v>249</v>
      </c>
      <c r="D123" s="580" t="s">
        <v>366</v>
      </c>
      <c r="E123" s="599" t="s">
        <v>691</v>
      </c>
      <c r="F123" s="580" t="s">
        <v>255</v>
      </c>
      <c r="G123" s="605">
        <v>0</v>
      </c>
      <c r="H123" s="605">
        <v>0</v>
      </c>
      <c r="I123" s="605">
        <v>0</v>
      </c>
      <c r="J123" s="612"/>
    </row>
    <row r="124" spans="1:10" s="613" customFormat="1" ht="47.25" x14ac:dyDescent="0.25">
      <c r="A124" s="656" t="s">
        <v>692</v>
      </c>
      <c r="B124" s="580" t="s">
        <v>234</v>
      </c>
      <c r="C124" s="587" t="s">
        <v>249</v>
      </c>
      <c r="D124" s="657" t="s">
        <v>366</v>
      </c>
      <c r="E124" s="658" t="s">
        <v>382</v>
      </c>
      <c r="F124" s="587"/>
      <c r="G124" s="605">
        <v>1</v>
      </c>
      <c r="H124" s="605">
        <v>1</v>
      </c>
      <c r="I124" s="605">
        <v>1</v>
      </c>
      <c r="J124" s="612"/>
    </row>
    <row r="125" spans="1:10" s="613" customFormat="1" ht="53.25" customHeight="1" x14ac:dyDescent="0.25">
      <c r="A125" s="659" t="s">
        <v>383</v>
      </c>
      <c r="B125" s="580" t="s">
        <v>234</v>
      </c>
      <c r="C125" s="587" t="s">
        <v>249</v>
      </c>
      <c r="D125" s="657" t="s">
        <v>366</v>
      </c>
      <c r="E125" s="660" t="s">
        <v>647</v>
      </c>
      <c r="F125" s="587"/>
      <c r="G125" s="605">
        <f>G126</f>
        <v>1</v>
      </c>
      <c r="H125" s="605">
        <f>H126</f>
        <v>1</v>
      </c>
      <c r="I125" s="605">
        <f>I126</f>
        <v>1</v>
      </c>
      <c r="J125" s="612"/>
    </row>
    <row r="126" spans="1:10" s="613" customFormat="1" ht="31.5" x14ac:dyDescent="0.25">
      <c r="A126" s="661" t="s">
        <v>385</v>
      </c>
      <c r="B126" s="580" t="s">
        <v>234</v>
      </c>
      <c r="C126" s="587" t="s">
        <v>249</v>
      </c>
      <c r="D126" s="657" t="s">
        <v>366</v>
      </c>
      <c r="E126" s="658" t="s">
        <v>648</v>
      </c>
      <c r="F126" s="587"/>
      <c r="G126" s="611">
        <v>1</v>
      </c>
      <c r="H126" s="611">
        <v>1</v>
      </c>
      <c r="I126" s="611">
        <v>1</v>
      </c>
      <c r="J126" s="612"/>
    </row>
    <row r="127" spans="1:10" s="613" customFormat="1" ht="31.5" x14ac:dyDescent="0.25">
      <c r="A127" s="553" t="s">
        <v>313</v>
      </c>
      <c r="B127" s="580" t="s">
        <v>234</v>
      </c>
      <c r="C127" s="587" t="s">
        <v>249</v>
      </c>
      <c r="D127" s="657" t="s">
        <v>366</v>
      </c>
      <c r="E127" s="658" t="s">
        <v>386</v>
      </c>
      <c r="F127" s="587" t="s">
        <v>255</v>
      </c>
      <c r="G127" s="611">
        <v>1</v>
      </c>
      <c r="H127" s="611">
        <v>1</v>
      </c>
      <c r="I127" s="611">
        <v>1</v>
      </c>
      <c r="J127" s="612"/>
    </row>
    <row r="128" spans="1:10" s="602" customFormat="1" hidden="1" x14ac:dyDescent="0.25">
      <c r="A128" s="543" t="s">
        <v>693</v>
      </c>
      <c r="B128" s="591" t="s">
        <v>234</v>
      </c>
      <c r="C128" s="592" t="s">
        <v>249</v>
      </c>
      <c r="D128" s="592" t="s">
        <v>366</v>
      </c>
      <c r="E128" s="599" t="s">
        <v>694</v>
      </c>
      <c r="F128" s="592"/>
      <c r="G128" s="594"/>
      <c r="H128" s="594"/>
      <c r="I128" s="594"/>
      <c r="J128" s="601"/>
    </row>
    <row r="129" spans="1:250" s="596" customFormat="1" hidden="1" x14ac:dyDescent="0.25">
      <c r="A129" s="551" t="s">
        <v>695</v>
      </c>
      <c r="B129" s="587" t="s">
        <v>234</v>
      </c>
      <c r="C129" s="598" t="s">
        <v>249</v>
      </c>
      <c r="D129" s="598" t="s">
        <v>323</v>
      </c>
      <c r="E129" s="624" t="s">
        <v>563</v>
      </c>
      <c r="F129" s="617" t="s">
        <v>255</v>
      </c>
      <c r="G129" s="662"/>
      <c r="H129" s="662"/>
      <c r="I129" s="618"/>
      <c r="J129" s="614"/>
      <c r="K129" s="615"/>
      <c r="L129" s="615"/>
      <c r="M129" s="615"/>
      <c r="N129" s="615"/>
      <c r="O129" s="615"/>
      <c r="P129" s="615"/>
      <c r="Q129" s="615"/>
      <c r="R129" s="615"/>
      <c r="S129" s="615"/>
      <c r="T129" s="615"/>
      <c r="U129" s="615"/>
      <c r="V129" s="615"/>
      <c r="W129" s="615"/>
      <c r="X129" s="615"/>
      <c r="Y129" s="615"/>
      <c r="Z129" s="615"/>
      <c r="AA129" s="615"/>
      <c r="AB129" s="615"/>
      <c r="AC129" s="615"/>
      <c r="AD129" s="615"/>
      <c r="AE129" s="615"/>
      <c r="AF129" s="615"/>
      <c r="AG129" s="615"/>
      <c r="AH129" s="615"/>
      <c r="AI129" s="615"/>
      <c r="AJ129" s="615"/>
      <c r="AK129" s="615"/>
      <c r="AL129" s="615"/>
      <c r="AM129" s="615"/>
      <c r="AN129" s="615"/>
      <c r="AO129" s="615"/>
      <c r="AP129" s="615"/>
      <c r="AQ129" s="615"/>
      <c r="AR129" s="615"/>
      <c r="AS129" s="615"/>
      <c r="AT129" s="615"/>
      <c r="AU129" s="615"/>
      <c r="AV129" s="615"/>
      <c r="AW129" s="615"/>
      <c r="AX129" s="615"/>
      <c r="AY129" s="615"/>
      <c r="AZ129" s="615"/>
      <c r="BA129" s="615"/>
      <c r="BB129" s="615"/>
      <c r="BC129" s="615"/>
      <c r="BD129" s="615"/>
      <c r="BE129" s="615"/>
      <c r="BF129" s="615"/>
      <c r="BG129" s="615"/>
      <c r="BH129" s="615"/>
      <c r="BI129" s="615"/>
      <c r="BJ129" s="615"/>
      <c r="BK129" s="615"/>
      <c r="BL129" s="615"/>
      <c r="BM129" s="615"/>
      <c r="BN129" s="615"/>
      <c r="BO129" s="615"/>
      <c r="BP129" s="615"/>
      <c r="BQ129" s="615"/>
      <c r="BR129" s="615"/>
      <c r="BS129" s="615"/>
      <c r="BT129" s="615"/>
      <c r="BU129" s="615"/>
      <c r="BV129" s="615"/>
      <c r="BW129" s="615"/>
      <c r="BX129" s="615"/>
      <c r="BY129" s="615"/>
      <c r="BZ129" s="615"/>
      <c r="CA129" s="615"/>
      <c r="CB129" s="615"/>
      <c r="CC129" s="615"/>
      <c r="CD129" s="615"/>
      <c r="CE129" s="615"/>
      <c r="CF129" s="615"/>
      <c r="CG129" s="615"/>
      <c r="CH129" s="615"/>
      <c r="CI129" s="615"/>
      <c r="CJ129" s="615"/>
      <c r="CK129" s="615"/>
      <c r="CL129" s="615"/>
      <c r="CM129" s="615"/>
      <c r="CN129" s="615"/>
      <c r="CO129" s="615"/>
      <c r="CP129" s="615"/>
      <c r="CQ129" s="615"/>
      <c r="CR129" s="615"/>
      <c r="CS129" s="615"/>
      <c r="CT129" s="615"/>
      <c r="CU129" s="615"/>
      <c r="CV129" s="615"/>
      <c r="CW129" s="615"/>
      <c r="CX129" s="615"/>
      <c r="CY129" s="615"/>
      <c r="CZ129" s="615"/>
      <c r="DA129" s="615"/>
      <c r="DB129" s="615"/>
      <c r="DC129" s="615"/>
      <c r="DD129" s="615"/>
      <c r="DE129" s="615"/>
      <c r="DF129" s="615"/>
      <c r="DG129" s="615"/>
      <c r="DH129" s="615"/>
      <c r="DI129" s="615"/>
      <c r="DJ129" s="615"/>
      <c r="DK129" s="615"/>
      <c r="DL129" s="615"/>
      <c r="DM129" s="615"/>
      <c r="DN129" s="615"/>
      <c r="DO129" s="615"/>
      <c r="DP129" s="615"/>
      <c r="DQ129" s="615"/>
      <c r="DR129" s="615"/>
      <c r="DS129" s="615"/>
      <c r="DT129" s="615"/>
      <c r="DU129" s="615"/>
      <c r="DV129" s="615"/>
      <c r="DW129" s="615"/>
      <c r="DX129" s="615"/>
      <c r="DY129" s="615"/>
      <c r="DZ129" s="615"/>
      <c r="EA129" s="615"/>
      <c r="EB129" s="615"/>
      <c r="EC129" s="615"/>
      <c r="ED129" s="615"/>
      <c r="EE129" s="615"/>
      <c r="EF129" s="615"/>
      <c r="EG129" s="615"/>
      <c r="EH129" s="615"/>
      <c r="EI129" s="615"/>
      <c r="EJ129" s="615"/>
      <c r="EK129" s="615"/>
      <c r="EL129" s="615"/>
      <c r="EM129" s="615"/>
      <c r="EN129" s="615"/>
      <c r="EO129" s="615"/>
      <c r="EP129" s="615"/>
      <c r="EQ129" s="615"/>
      <c r="ER129" s="615"/>
      <c r="ES129" s="615"/>
      <c r="ET129" s="615"/>
      <c r="EU129" s="615"/>
      <c r="EV129" s="615"/>
      <c r="EW129" s="615"/>
      <c r="EX129" s="615"/>
      <c r="EY129" s="615"/>
      <c r="EZ129" s="615"/>
      <c r="FA129" s="615"/>
      <c r="FB129" s="615"/>
      <c r="FC129" s="615"/>
      <c r="FD129" s="615"/>
      <c r="FE129" s="615"/>
      <c r="FF129" s="615"/>
      <c r="FG129" s="615"/>
      <c r="FH129" s="615"/>
      <c r="FI129" s="615"/>
      <c r="FJ129" s="615"/>
      <c r="FK129" s="615"/>
      <c r="FL129" s="615"/>
      <c r="FM129" s="615"/>
      <c r="FN129" s="615"/>
      <c r="FO129" s="615"/>
      <c r="FP129" s="615"/>
      <c r="FQ129" s="615"/>
      <c r="FR129" s="615"/>
      <c r="FS129" s="615"/>
      <c r="FT129" s="615"/>
      <c r="FU129" s="615"/>
      <c r="FV129" s="615"/>
      <c r="FW129" s="615"/>
      <c r="FX129" s="615"/>
      <c r="FY129" s="615"/>
      <c r="FZ129" s="615"/>
      <c r="GA129" s="615"/>
      <c r="GB129" s="615"/>
      <c r="GC129" s="615"/>
      <c r="GD129" s="615"/>
      <c r="GE129" s="615"/>
      <c r="GF129" s="615"/>
      <c r="GG129" s="615"/>
      <c r="GH129" s="615"/>
      <c r="GI129" s="615"/>
      <c r="GJ129" s="615"/>
      <c r="GK129" s="615"/>
      <c r="GL129" s="615"/>
      <c r="GM129" s="615"/>
      <c r="GN129" s="615"/>
      <c r="GO129" s="615"/>
      <c r="GP129" s="615"/>
      <c r="GQ129" s="615"/>
      <c r="GR129" s="615"/>
      <c r="GS129" s="615"/>
      <c r="GT129" s="615"/>
      <c r="GU129" s="615"/>
      <c r="GV129" s="615"/>
      <c r="GW129" s="615"/>
      <c r="GX129" s="615"/>
      <c r="GY129" s="615"/>
      <c r="GZ129" s="615"/>
      <c r="HA129" s="615"/>
      <c r="HB129" s="615"/>
      <c r="HC129" s="615"/>
      <c r="HD129" s="615"/>
      <c r="HE129" s="615"/>
      <c r="HF129" s="615"/>
      <c r="HG129" s="615"/>
      <c r="HH129" s="615"/>
      <c r="HI129" s="615"/>
      <c r="HJ129" s="615"/>
      <c r="HK129" s="615"/>
      <c r="HL129" s="615"/>
      <c r="HM129" s="615"/>
      <c r="HN129" s="615"/>
      <c r="HO129" s="615"/>
      <c r="HP129" s="615"/>
      <c r="HQ129" s="615"/>
      <c r="HR129" s="615"/>
      <c r="HS129" s="615"/>
      <c r="HT129" s="615"/>
      <c r="HU129" s="615"/>
      <c r="HV129" s="615"/>
      <c r="HW129" s="615"/>
      <c r="HX129" s="615"/>
      <c r="HY129" s="615"/>
      <c r="HZ129" s="615"/>
      <c r="IA129" s="615"/>
      <c r="IB129" s="615"/>
      <c r="IC129" s="615"/>
      <c r="ID129" s="615"/>
      <c r="IE129" s="615"/>
      <c r="IF129" s="615"/>
      <c r="IG129" s="615"/>
      <c r="IH129" s="615"/>
      <c r="II129" s="615"/>
      <c r="IJ129" s="615"/>
      <c r="IK129" s="615"/>
      <c r="IL129" s="615"/>
      <c r="IM129" s="615"/>
      <c r="IN129" s="615"/>
      <c r="IO129" s="615"/>
      <c r="IP129" s="615"/>
    </row>
    <row r="130" spans="1:250" s="589" customFormat="1" ht="0.75" customHeight="1" x14ac:dyDescent="0.25">
      <c r="A130" s="551" t="s">
        <v>696</v>
      </c>
      <c r="B130" s="587" t="s">
        <v>234</v>
      </c>
      <c r="C130" s="598" t="s">
        <v>249</v>
      </c>
      <c r="D130" s="598" t="s">
        <v>323</v>
      </c>
      <c r="E130" s="624" t="s">
        <v>697</v>
      </c>
      <c r="F130" s="617" t="s">
        <v>255</v>
      </c>
      <c r="G130" s="662"/>
      <c r="H130" s="662"/>
      <c r="I130" s="608"/>
      <c r="J130" s="588"/>
    </row>
    <row r="131" spans="1:250" s="615" customFormat="1" x14ac:dyDescent="0.25">
      <c r="A131" s="632" t="s">
        <v>387</v>
      </c>
      <c r="B131" s="617" t="s">
        <v>234</v>
      </c>
      <c r="C131" s="633" t="s">
        <v>388</v>
      </c>
      <c r="D131" s="633"/>
      <c r="E131" s="624"/>
      <c r="F131" s="633"/>
      <c r="G131" s="663">
        <f>G132+G138+G164</f>
        <v>3581.942</v>
      </c>
      <c r="H131" s="663">
        <f>H132+H138+H164</f>
        <v>3429.598</v>
      </c>
      <c r="I131" s="663">
        <f>I132+I138+I164</f>
        <v>1746.346</v>
      </c>
      <c r="J131" s="614"/>
    </row>
    <row r="132" spans="1:250" s="615" customFormat="1" x14ac:dyDescent="0.25">
      <c r="A132" s="632" t="s">
        <v>389</v>
      </c>
      <c r="B132" s="617" t="s">
        <v>234</v>
      </c>
      <c r="C132" s="633" t="s">
        <v>388</v>
      </c>
      <c r="D132" s="633" t="s">
        <v>236</v>
      </c>
      <c r="E132" s="654"/>
      <c r="F132" s="633"/>
      <c r="G132" s="663">
        <f t="shared" ref="G132:I134" si="14">G133</f>
        <v>14</v>
      </c>
      <c r="H132" s="663" t="str">
        <f t="shared" si="14"/>
        <v>20,000</v>
      </c>
      <c r="I132" s="663">
        <f t="shared" si="14"/>
        <v>20</v>
      </c>
      <c r="J132" s="614"/>
    </row>
    <row r="133" spans="1:250" s="615" customFormat="1" ht="63" x14ac:dyDescent="0.25">
      <c r="A133" s="664" t="s">
        <v>390</v>
      </c>
      <c r="B133" s="617" t="s">
        <v>234</v>
      </c>
      <c r="C133" s="633" t="s">
        <v>388</v>
      </c>
      <c r="D133" s="633" t="s">
        <v>236</v>
      </c>
      <c r="E133" s="579" t="s">
        <v>391</v>
      </c>
      <c r="F133" s="633"/>
      <c r="G133" s="663">
        <f>G134</f>
        <v>14</v>
      </c>
      <c r="H133" s="663" t="str">
        <f t="shared" si="14"/>
        <v>20,000</v>
      </c>
      <c r="I133" s="663">
        <f t="shared" si="14"/>
        <v>20</v>
      </c>
      <c r="J133" s="614"/>
    </row>
    <row r="134" spans="1:250" s="615" customFormat="1" ht="63" x14ac:dyDescent="0.25">
      <c r="A134" s="501" t="s">
        <v>392</v>
      </c>
      <c r="B134" s="617" t="s">
        <v>234</v>
      </c>
      <c r="C134" s="633" t="s">
        <v>388</v>
      </c>
      <c r="D134" s="633" t="s">
        <v>236</v>
      </c>
      <c r="E134" s="654" t="s">
        <v>393</v>
      </c>
      <c r="F134" s="633"/>
      <c r="G134" s="665">
        <f t="shared" si="14"/>
        <v>14</v>
      </c>
      <c r="H134" s="665" t="str">
        <f t="shared" si="14"/>
        <v>20,000</v>
      </c>
      <c r="I134" s="665">
        <f t="shared" si="14"/>
        <v>20</v>
      </c>
      <c r="J134" s="614"/>
    </row>
    <row r="135" spans="1:250" s="615" customFormat="1" ht="31.5" x14ac:dyDescent="0.25">
      <c r="A135" s="664" t="s">
        <v>394</v>
      </c>
      <c r="B135" s="617" t="s">
        <v>234</v>
      </c>
      <c r="C135" s="633" t="s">
        <v>388</v>
      </c>
      <c r="D135" s="633" t="s">
        <v>236</v>
      </c>
      <c r="E135" s="579" t="s">
        <v>395</v>
      </c>
      <c r="F135" s="633"/>
      <c r="G135" s="663">
        <f>G137</f>
        <v>14</v>
      </c>
      <c r="H135" s="663" t="str">
        <f>H137</f>
        <v>20,000</v>
      </c>
      <c r="I135" s="663">
        <f>I137</f>
        <v>20</v>
      </c>
      <c r="J135" s="614"/>
    </row>
    <row r="136" spans="1:250" s="615" customFormat="1" x14ac:dyDescent="0.25">
      <c r="A136" s="666" t="s">
        <v>396</v>
      </c>
      <c r="B136" s="617" t="s">
        <v>234</v>
      </c>
      <c r="C136" s="633" t="s">
        <v>388</v>
      </c>
      <c r="D136" s="633" t="s">
        <v>236</v>
      </c>
      <c r="E136" s="667" t="s">
        <v>397</v>
      </c>
      <c r="F136" s="633"/>
      <c r="G136" s="665">
        <f>G137</f>
        <v>14</v>
      </c>
      <c r="H136" s="665" t="str">
        <f t="shared" ref="H136:I136" si="15">H137</f>
        <v>20,000</v>
      </c>
      <c r="I136" s="665">
        <f t="shared" si="15"/>
        <v>20</v>
      </c>
      <c r="J136" s="614"/>
    </row>
    <row r="137" spans="1:250" s="615" customFormat="1" x14ac:dyDescent="0.25">
      <c r="A137" s="551" t="s">
        <v>254</v>
      </c>
      <c r="B137" s="617" t="s">
        <v>234</v>
      </c>
      <c r="C137" s="633" t="s">
        <v>388</v>
      </c>
      <c r="D137" s="633" t="s">
        <v>236</v>
      </c>
      <c r="E137" s="667" t="s">
        <v>397</v>
      </c>
      <c r="F137" s="633" t="s">
        <v>255</v>
      </c>
      <c r="G137" s="611">
        <v>14</v>
      </c>
      <c r="H137" s="665" t="s">
        <v>698</v>
      </c>
      <c r="I137" s="665">
        <v>20</v>
      </c>
      <c r="J137" s="614"/>
    </row>
    <row r="138" spans="1:250" s="613" customFormat="1" x14ac:dyDescent="0.25">
      <c r="A138" s="632" t="s">
        <v>398</v>
      </c>
      <c r="B138" s="580" t="s">
        <v>234</v>
      </c>
      <c r="C138" s="633" t="s">
        <v>388</v>
      </c>
      <c r="D138" s="633" t="s">
        <v>238</v>
      </c>
      <c r="E138" s="624"/>
      <c r="F138" s="633"/>
      <c r="G138" s="663">
        <f>G139+G143+G149</f>
        <v>292.10899999999998</v>
      </c>
      <c r="H138" s="663">
        <f>H139+H143+H149</f>
        <v>169.99</v>
      </c>
      <c r="I138" s="663">
        <f>I139+I143+I149</f>
        <v>169.99</v>
      </c>
      <c r="J138" s="612"/>
    </row>
    <row r="139" spans="1:250" s="613" customFormat="1" ht="0.75" customHeight="1" x14ac:dyDescent="0.25">
      <c r="A139" s="632" t="s">
        <v>699</v>
      </c>
      <c r="B139" s="591" t="s">
        <v>234</v>
      </c>
      <c r="C139" s="633" t="s">
        <v>388</v>
      </c>
      <c r="D139" s="633" t="s">
        <v>238</v>
      </c>
      <c r="E139" s="624" t="s">
        <v>700</v>
      </c>
      <c r="F139" s="633"/>
      <c r="G139" s="663"/>
      <c r="H139" s="663"/>
      <c r="I139" s="663">
        <f>I140</f>
        <v>0</v>
      </c>
      <c r="J139" s="612"/>
    </row>
    <row r="140" spans="1:250" s="613" customFormat="1" ht="47.25" hidden="1" x14ac:dyDescent="0.25">
      <c r="A140" s="668" t="s">
        <v>701</v>
      </c>
      <c r="B140" s="597" t="s">
        <v>234</v>
      </c>
      <c r="C140" s="635" t="s">
        <v>388</v>
      </c>
      <c r="D140" s="635" t="s">
        <v>238</v>
      </c>
      <c r="E140" s="624" t="s">
        <v>702</v>
      </c>
      <c r="F140" s="635"/>
      <c r="G140" s="636"/>
      <c r="H140" s="636"/>
      <c r="I140" s="665">
        <f>I141</f>
        <v>0</v>
      </c>
      <c r="J140" s="612"/>
    </row>
    <row r="141" spans="1:250" s="613" customFormat="1" hidden="1" x14ac:dyDescent="0.25">
      <c r="A141" s="501" t="s">
        <v>703</v>
      </c>
      <c r="B141" s="597" t="s">
        <v>234</v>
      </c>
      <c r="C141" s="598" t="s">
        <v>388</v>
      </c>
      <c r="D141" s="598" t="s">
        <v>238</v>
      </c>
      <c r="E141" s="599" t="s">
        <v>704</v>
      </c>
      <c r="F141" s="598"/>
      <c r="G141" s="600"/>
      <c r="H141" s="600"/>
      <c r="I141" s="600">
        <f>+I142</f>
        <v>0</v>
      </c>
      <c r="J141" s="612"/>
    </row>
    <row r="142" spans="1:250" s="613" customFormat="1" hidden="1" x14ac:dyDescent="0.25">
      <c r="A142" s="551" t="s">
        <v>705</v>
      </c>
      <c r="B142" s="597" t="s">
        <v>234</v>
      </c>
      <c r="C142" s="635" t="s">
        <v>388</v>
      </c>
      <c r="D142" s="635" t="s">
        <v>238</v>
      </c>
      <c r="E142" s="624" t="s">
        <v>704</v>
      </c>
      <c r="F142" s="587" t="s">
        <v>362</v>
      </c>
      <c r="G142" s="611"/>
      <c r="H142" s="611"/>
      <c r="I142" s="611"/>
      <c r="J142" s="612"/>
    </row>
    <row r="143" spans="1:250" s="613" customFormat="1" ht="47.25" hidden="1" x14ac:dyDescent="0.25">
      <c r="A143" s="664" t="s">
        <v>706</v>
      </c>
      <c r="B143" s="591" t="s">
        <v>234</v>
      </c>
      <c r="C143" s="669" t="s">
        <v>388</v>
      </c>
      <c r="D143" s="669" t="s">
        <v>238</v>
      </c>
      <c r="E143" s="607" t="s">
        <v>707</v>
      </c>
      <c r="F143" s="580"/>
      <c r="G143" s="605"/>
      <c r="H143" s="605"/>
      <c r="I143" s="605">
        <f>I144</f>
        <v>0</v>
      </c>
      <c r="J143" s="612"/>
    </row>
    <row r="144" spans="1:250" s="613" customFormat="1" ht="47.25" hidden="1" x14ac:dyDescent="0.25">
      <c r="A144" s="551" t="s">
        <v>708</v>
      </c>
      <c r="B144" s="597" t="s">
        <v>234</v>
      </c>
      <c r="C144" s="635" t="s">
        <v>388</v>
      </c>
      <c r="D144" s="635" t="s">
        <v>238</v>
      </c>
      <c r="E144" s="607" t="s">
        <v>709</v>
      </c>
      <c r="F144" s="587"/>
      <c r="G144" s="611"/>
      <c r="H144" s="611"/>
      <c r="I144" s="611">
        <f>I147</f>
        <v>0</v>
      </c>
      <c r="J144" s="612"/>
    </row>
    <row r="145" spans="1:10" s="613" customFormat="1" hidden="1" x14ac:dyDescent="0.25">
      <c r="A145" s="549" t="s">
        <v>710</v>
      </c>
      <c r="B145" s="597" t="s">
        <v>234</v>
      </c>
      <c r="C145" s="635" t="s">
        <v>388</v>
      </c>
      <c r="D145" s="635" t="s">
        <v>238</v>
      </c>
      <c r="E145" s="670" t="s">
        <v>711</v>
      </c>
      <c r="F145" s="587"/>
      <c r="G145" s="611"/>
      <c r="H145" s="611"/>
      <c r="I145" s="611"/>
      <c r="J145" s="612"/>
    </row>
    <row r="146" spans="1:10" s="613" customFormat="1" hidden="1" x14ac:dyDescent="0.25">
      <c r="A146" s="551" t="s">
        <v>254</v>
      </c>
      <c r="B146" s="597" t="s">
        <v>234</v>
      </c>
      <c r="C146" s="635" t="s">
        <v>388</v>
      </c>
      <c r="D146" s="635" t="s">
        <v>238</v>
      </c>
      <c r="E146" s="670" t="s">
        <v>711</v>
      </c>
      <c r="F146" s="587" t="s">
        <v>255</v>
      </c>
      <c r="G146" s="611"/>
      <c r="H146" s="611"/>
      <c r="I146" s="611"/>
      <c r="J146" s="612"/>
    </row>
    <row r="147" spans="1:10" s="613" customFormat="1" hidden="1" x14ac:dyDescent="0.25">
      <c r="A147" s="551" t="s">
        <v>605</v>
      </c>
      <c r="B147" s="597" t="s">
        <v>234</v>
      </c>
      <c r="C147" s="635" t="s">
        <v>388</v>
      </c>
      <c r="D147" s="635" t="s">
        <v>238</v>
      </c>
      <c r="E147" s="607" t="s">
        <v>712</v>
      </c>
      <c r="F147" s="587"/>
      <c r="G147" s="611"/>
      <c r="H147" s="611"/>
      <c r="I147" s="611">
        <f>I148</f>
        <v>0</v>
      </c>
      <c r="J147" s="612"/>
    </row>
    <row r="148" spans="1:10" s="613" customFormat="1" hidden="1" x14ac:dyDescent="0.25">
      <c r="A148" s="551" t="s">
        <v>254</v>
      </c>
      <c r="B148" s="597" t="s">
        <v>234</v>
      </c>
      <c r="C148" s="635" t="s">
        <v>388</v>
      </c>
      <c r="D148" s="635" t="s">
        <v>238</v>
      </c>
      <c r="E148" s="607" t="s">
        <v>712</v>
      </c>
      <c r="F148" s="587" t="s">
        <v>255</v>
      </c>
      <c r="G148" s="611"/>
      <c r="H148" s="611"/>
      <c r="I148" s="611"/>
      <c r="J148" s="612"/>
    </row>
    <row r="149" spans="1:10" s="613" customFormat="1" ht="63" x14ac:dyDescent="0.25">
      <c r="A149" s="664" t="s">
        <v>713</v>
      </c>
      <c r="B149" s="591" t="s">
        <v>234</v>
      </c>
      <c r="C149" s="669" t="s">
        <v>388</v>
      </c>
      <c r="D149" s="669" t="s">
        <v>238</v>
      </c>
      <c r="E149" s="671" t="s">
        <v>391</v>
      </c>
      <c r="F149" s="580"/>
      <c r="G149" s="605">
        <f>G150</f>
        <v>292.10899999999998</v>
      </c>
      <c r="H149" s="605">
        <f t="shared" ref="H149:I149" si="16">H150</f>
        <v>169.99</v>
      </c>
      <c r="I149" s="605">
        <f t="shared" si="16"/>
        <v>169.99</v>
      </c>
      <c r="J149" s="612"/>
    </row>
    <row r="150" spans="1:10" s="613" customFormat="1" ht="63" x14ac:dyDescent="0.25">
      <c r="A150" s="501" t="s">
        <v>399</v>
      </c>
      <c r="B150" s="591" t="s">
        <v>234</v>
      </c>
      <c r="C150" s="669" t="s">
        <v>388</v>
      </c>
      <c r="D150" s="669" t="s">
        <v>238</v>
      </c>
      <c r="E150" s="671" t="s">
        <v>393</v>
      </c>
      <c r="F150" s="580"/>
      <c r="G150" s="611">
        <f>G152</f>
        <v>292.10899999999998</v>
      </c>
      <c r="H150" s="611">
        <f>H152</f>
        <v>169.99</v>
      </c>
      <c r="I150" s="611">
        <f>I152</f>
        <v>169.99</v>
      </c>
      <c r="J150" s="612"/>
    </row>
    <row r="151" spans="1:10" s="613" customFormat="1" ht="45.75" customHeight="1" x14ac:dyDescent="0.25">
      <c r="A151" s="543" t="s">
        <v>714</v>
      </c>
      <c r="B151" s="591" t="s">
        <v>234</v>
      </c>
      <c r="C151" s="669" t="s">
        <v>388</v>
      </c>
      <c r="D151" s="669" t="s">
        <v>238</v>
      </c>
      <c r="E151" s="671" t="s">
        <v>538</v>
      </c>
      <c r="F151" s="580"/>
      <c r="G151" s="605">
        <f>G152</f>
        <v>292.10899999999998</v>
      </c>
      <c r="H151" s="605">
        <f t="shared" ref="H151:I151" si="17">H152</f>
        <v>169.99</v>
      </c>
      <c r="I151" s="605">
        <f t="shared" si="17"/>
        <v>169.99</v>
      </c>
      <c r="J151" s="612"/>
    </row>
    <row r="152" spans="1:10" s="613" customFormat="1" x14ac:dyDescent="0.25">
      <c r="A152" s="549" t="s">
        <v>400</v>
      </c>
      <c r="B152" s="591" t="s">
        <v>234</v>
      </c>
      <c r="C152" s="669" t="s">
        <v>388</v>
      </c>
      <c r="D152" s="669" t="s">
        <v>238</v>
      </c>
      <c r="E152" s="650" t="s">
        <v>401</v>
      </c>
      <c r="F152" s="580"/>
      <c r="G152" s="611">
        <f>G153+G154+G158</f>
        <v>292.10899999999998</v>
      </c>
      <c r="H152" s="611">
        <f>H153+H154</f>
        <v>169.99</v>
      </c>
      <c r="I152" s="611">
        <f>I153+I154</f>
        <v>169.99</v>
      </c>
      <c r="J152" s="612"/>
    </row>
    <row r="153" spans="1:10" s="613" customFormat="1" x14ac:dyDescent="0.25">
      <c r="A153" s="551" t="s">
        <v>254</v>
      </c>
      <c r="B153" s="591" t="s">
        <v>234</v>
      </c>
      <c r="C153" s="669" t="s">
        <v>388</v>
      </c>
      <c r="D153" s="669" t="s">
        <v>238</v>
      </c>
      <c r="E153" s="650" t="s">
        <v>401</v>
      </c>
      <c r="F153" s="580" t="s">
        <v>255</v>
      </c>
      <c r="G153" s="611">
        <v>141</v>
      </c>
      <c r="H153" s="611">
        <v>139.99</v>
      </c>
      <c r="I153" s="611">
        <v>139.99</v>
      </c>
      <c r="J153" s="612"/>
    </row>
    <row r="154" spans="1:10" s="613" customFormat="1" x14ac:dyDescent="0.25">
      <c r="A154" s="551" t="s">
        <v>256</v>
      </c>
      <c r="B154" s="591" t="s">
        <v>234</v>
      </c>
      <c r="C154" s="669" t="s">
        <v>388</v>
      </c>
      <c r="D154" s="669" t="s">
        <v>238</v>
      </c>
      <c r="E154" s="650" t="s">
        <v>401</v>
      </c>
      <c r="F154" s="580" t="s">
        <v>257</v>
      </c>
      <c r="G154" s="611">
        <f>130+5.2</f>
        <v>135.19999999999999</v>
      </c>
      <c r="H154" s="611">
        <v>30</v>
      </c>
      <c r="I154" s="611">
        <v>30</v>
      </c>
      <c r="J154" s="612"/>
    </row>
    <row r="155" spans="1:10" s="613" customFormat="1" ht="78.75" x14ac:dyDescent="0.25">
      <c r="A155" s="664" t="s">
        <v>402</v>
      </c>
      <c r="B155" s="597" t="s">
        <v>234</v>
      </c>
      <c r="C155" s="635" t="s">
        <v>388</v>
      </c>
      <c r="D155" s="635" t="s">
        <v>238</v>
      </c>
      <c r="E155" s="672" t="s">
        <v>403</v>
      </c>
      <c r="F155" s="580"/>
      <c r="G155" s="605">
        <f>G156</f>
        <v>15.909000000000001</v>
      </c>
      <c r="H155" s="605">
        <f t="shared" ref="H155:I155" si="18">H156</f>
        <v>0</v>
      </c>
      <c r="I155" s="605">
        <f t="shared" si="18"/>
        <v>0</v>
      </c>
      <c r="J155" s="612"/>
    </row>
    <row r="156" spans="1:10" s="613" customFormat="1" ht="47.25" x14ac:dyDescent="0.25">
      <c r="A156" s="547" t="s">
        <v>404</v>
      </c>
      <c r="B156" s="591" t="s">
        <v>234</v>
      </c>
      <c r="C156" s="669" t="s">
        <v>388</v>
      </c>
      <c r="D156" s="669" t="s">
        <v>238</v>
      </c>
      <c r="E156" s="672" t="s">
        <v>405</v>
      </c>
      <c r="F156" s="580"/>
      <c r="G156" s="605">
        <f>G158</f>
        <v>15.909000000000001</v>
      </c>
      <c r="H156" s="605">
        <v>0</v>
      </c>
      <c r="I156" s="605">
        <v>0</v>
      </c>
      <c r="J156" s="612"/>
    </row>
    <row r="157" spans="1:10" s="613" customFormat="1" ht="31.5" x14ac:dyDescent="0.25">
      <c r="A157" s="673" t="s">
        <v>406</v>
      </c>
      <c r="B157" s="597" t="s">
        <v>234</v>
      </c>
      <c r="C157" s="635" t="s">
        <v>388</v>
      </c>
      <c r="D157" s="635" t="s">
        <v>238</v>
      </c>
      <c r="E157" s="674" t="s">
        <v>407</v>
      </c>
      <c r="F157" s="580"/>
      <c r="G157" s="611">
        <f>G158</f>
        <v>15.909000000000001</v>
      </c>
      <c r="H157" s="611">
        <v>0</v>
      </c>
      <c r="I157" s="611">
        <v>0</v>
      </c>
      <c r="J157" s="612"/>
    </row>
    <row r="158" spans="1:10" s="613" customFormat="1" x14ac:dyDescent="0.25">
      <c r="A158" s="675" t="s">
        <v>313</v>
      </c>
      <c r="B158" s="597" t="s">
        <v>234</v>
      </c>
      <c r="C158" s="635" t="s">
        <v>388</v>
      </c>
      <c r="D158" s="635" t="s">
        <v>238</v>
      </c>
      <c r="E158" s="674" t="s">
        <v>407</v>
      </c>
      <c r="F158" s="580" t="s">
        <v>255</v>
      </c>
      <c r="G158" s="611">
        <v>15.909000000000001</v>
      </c>
      <c r="H158" s="611">
        <v>0</v>
      </c>
      <c r="I158" s="611">
        <v>0</v>
      </c>
      <c r="J158" s="612" t="s">
        <v>715</v>
      </c>
    </row>
    <row r="159" spans="1:10" s="613" customFormat="1" ht="31.5" hidden="1" x14ac:dyDescent="0.25">
      <c r="A159" s="551" t="s">
        <v>716</v>
      </c>
      <c r="B159" s="597" t="s">
        <v>234</v>
      </c>
      <c r="C159" s="635" t="s">
        <v>388</v>
      </c>
      <c r="D159" s="635" t="s">
        <v>238</v>
      </c>
      <c r="E159" s="624" t="s">
        <v>717</v>
      </c>
      <c r="F159" s="587"/>
      <c r="G159" s="611"/>
      <c r="H159" s="611"/>
      <c r="I159" s="611">
        <f>I160</f>
        <v>0</v>
      </c>
    </row>
    <row r="160" spans="1:10" s="613" customFormat="1" ht="31.5" hidden="1" x14ac:dyDescent="0.25">
      <c r="A160" s="664" t="s">
        <v>537</v>
      </c>
      <c r="B160" s="591" t="s">
        <v>234</v>
      </c>
      <c r="C160" s="669" t="s">
        <v>388</v>
      </c>
      <c r="D160" s="669" t="s">
        <v>238</v>
      </c>
      <c r="E160" s="582" t="s">
        <v>636</v>
      </c>
      <c r="F160" s="580"/>
      <c r="G160" s="605"/>
      <c r="H160" s="605"/>
      <c r="I160" s="605">
        <f>I161</f>
        <v>0</v>
      </c>
      <c r="J160" s="612"/>
    </row>
    <row r="161" spans="1:10" s="613" customFormat="1" ht="31.5" hidden="1" x14ac:dyDescent="0.25">
      <c r="A161" s="548" t="s">
        <v>718</v>
      </c>
      <c r="B161" s="597" t="s">
        <v>234</v>
      </c>
      <c r="C161" s="635" t="s">
        <v>388</v>
      </c>
      <c r="D161" s="635" t="s">
        <v>238</v>
      </c>
      <c r="E161" s="624" t="s">
        <v>719</v>
      </c>
      <c r="F161" s="587"/>
      <c r="G161" s="611"/>
      <c r="H161" s="611"/>
      <c r="I161" s="611">
        <f>I162+I163</f>
        <v>0</v>
      </c>
      <c r="J161" s="612"/>
    </row>
    <row r="162" spans="1:10" s="613" customFormat="1" hidden="1" x14ac:dyDescent="0.25">
      <c r="A162" s="551" t="s">
        <v>254</v>
      </c>
      <c r="B162" s="597" t="s">
        <v>234</v>
      </c>
      <c r="C162" s="635" t="s">
        <v>388</v>
      </c>
      <c r="D162" s="635" t="s">
        <v>238</v>
      </c>
      <c r="E162" s="607" t="s">
        <v>720</v>
      </c>
      <c r="F162" s="580" t="s">
        <v>255</v>
      </c>
      <c r="G162" s="605"/>
      <c r="H162" s="605"/>
      <c r="I162" s="611"/>
      <c r="J162" s="612"/>
    </row>
    <row r="163" spans="1:10" s="613" customFormat="1" hidden="1" x14ac:dyDescent="0.25">
      <c r="A163" s="551" t="s">
        <v>256</v>
      </c>
      <c r="B163" s="597" t="s">
        <v>234</v>
      </c>
      <c r="C163" s="635" t="s">
        <v>388</v>
      </c>
      <c r="D163" s="635" t="s">
        <v>238</v>
      </c>
      <c r="E163" s="607" t="s">
        <v>721</v>
      </c>
      <c r="F163" s="580" t="s">
        <v>257</v>
      </c>
      <c r="G163" s="605"/>
      <c r="H163" s="605"/>
      <c r="I163" s="611"/>
      <c r="J163" s="612"/>
    </row>
    <row r="164" spans="1:10" s="613" customFormat="1" x14ac:dyDescent="0.25">
      <c r="A164" s="632" t="s">
        <v>408</v>
      </c>
      <c r="B164" s="580" t="s">
        <v>234</v>
      </c>
      <c r="C164" s="633" t="s">
        <v>388</v>
      </c>
      <c r="D164" s="633" t="s">
        <v>317</v>
      </c>
      <c r="E164" s="582"/>
      <c r="F164" s="633"/>
      <c r="G164" s="663">
        <f>+G165+G183</f>
        <v>3275.8330000000001</v>
      </c>
      <c r="H164" s="663">
        <f>+H165+H183</f>
        <v>3239.6080000000002</v>
      </c>
      <c r="I164" s="663">
        <f>+I165+I183</f>
        <v>1556.356</v>
      </c>
      <c r="J164" s="612"/>
    </row>
    <row r="165" spans="1:10" s="677" customFormat="1" ht="63" x14ac:dyDescent="0.25">
      <c r="A165" s="664" t="s">
        <v>722</v>
      </c>
      <c r="B165" s="591" t="s">
        <v>234</v>
      </c>
      <c r="C165" s="633" t="s">
        <v>388</v>
      </c>
      <c r="D165" s="633" t="s">
        <v>317</v>
      </c>
      <c r="E165" s="593" t="s">
        <v>391</v>
      </c>
      <c r="F165" s="633"/>
      <c r="G165" s="663">
        <f>+G166</f>
        <v>1631.5540000000001</v>
      </c>
      <c r="H165" s="663">
        <f>+H166</f>
        <v>1537.826</v>
      </c>
      <c r="I165" s="663">
        <f>+I166</f>
        <v>1306.356</v>
      </c>
      <c r="J165" s="676"/>
    </row>
    <row r="166" spans="1:10" s="602" customFormat="1" ht="63" x14ac:dyDescent="0.25">
      <c r="A166" s="501" t="s">
        <v>410</v>
      </c>
      <c r="B166" s="597" t="s">
        <v>234</v>
      </c>
      <c r="C166" s="598" t="s">
        <v>388</v>
      </c>
      <c r="D166" s="598" t="s">
        <v>317</v>
      </c>
      <c r="E166" s="599" t="s">
        <v>393</v>
      </c>
      <c r="F166" s="598"/>
      <c r="G166" s="600">
        <f>G167+G171+G174+G179</f>
        <v>1631.5540000000001</v>
      </c>
      <c r="H166" s="600">
        <f>H167+H171+H174+H179</f>
        <v>1537.826</v>
      </c>
      <c r="I166" s="600">
        <f>I167+I171+I174+I179</f>
        <v>1306.356</v>
      </c>
      <c r="J166" s="601"/>
    </row>
    <row r="167" spans="1:10" s="602" customFormat="1" x14ac:dyDescent="0.25">
      <c r="A167" s="664" t="s">
        <v>412</v>
      </c>
      <c r="B167" s="591" t="s">
        <v>234</v>
      </c>
      <c r="C167" s="592" t="s">
        <v>388</v>
      </c>
      <c r="D167" s="592" t="s">
        <v>317</v>
      </c>
      <c r="E167" s="593" t="s">
        <v>540</v>
      </c>
      <c r="F167" s="592"/>
      <c r="G167" s="594">
        <f>G168</f>
        <v>1262.0350000000001</v>
      </c>
      <c r="H167" s="594">
        <f>H168</f>
        <v>1258.816</v>
      </c>
      <c r="I167" s="594">
        <f>I168</f>
        <v>1248.356</v>
      </c>
      <c r="J167" s="601"/>
    </row>
    <row r="168" spans="1:10" s="602" customFormat="1" x14ac:dyDescent="0.25">
      <c r="A168" s="501" t="s">
        <v>414</v>
      </c>
      <c r="B168" s="597" t="s">
        <v>234</v>
      </c>
      <c r="C168" s="598" t="s">
        <v>388</v>
      </c>
      <c r="D168" s="598" t="s">
        <v>317</v>
      </c>
      <c r="E168" s="599" t="s">
        <v>541</v>
      </c>
      <c r="F168" s="598"/>
      <c r="G168" s="600">
        <f>SUM(G169:G170)</f>
        <v>1262.0350000000001</v>
      </c>
      <c r="H168" s="600">
        <f>SUM(H169:H170)</f>
        <v>1258.816</v>
      </c>
      <c r="I168" s="600">
        <f>SUM(I169:I170)</f>
        <v>1248.356</v>
      </c>
      <c r="J168" s="601" t="s">
        <v>723</v>
      </c>
    </row>
    <row r="169" spans="1:10" s="602" customFormat="1" x14ac:dyDescent="0.25">
      <c r="A169" s="551" t="s">
        <v>254</v>
      </c>
      <c r="B169" s="597" t="s">
        <v>234</v>
      </c>
      <c r="C169" s="598" t="s">
        <v>388</v>
      </c>
      <c r="D169" s="598" t="s">
        <v>317</v>
      </c>
      <c r="E169" s="599" t="s">
        <v>541</v>
      </c>
      <c r="F169" s="592" t="s">
        <v>255</v>
      </c>
      <c r="G169" s="600">
        <v>1260.0350000000001</v>
      </c>
      <c r="H169" s="600">
        <v>1258.816</v>
      </c>
      <c r="I169" s="600">
        <v>1248.356</v>
      </c>
      <c r="J169" s="601" t="s">
        <v>724</v>
      </c>
    </row>
    <row r="170" spans="1:10" s="602" customFormat="1" x14ac:dyDescent="0.25">
      <c r="A170" s="551" t="s">
        <v>256</v>
      </c>
      <c r="B170" s="597" t="s">
        <v>234</v>
      </c>
      <c r="C170" s="598" t="s">
        <v>388</v>
      </c>
      <c r="D170" s="598" t="s">
        <v>317</v>
      </c>
      <c r="E170" s="599" t="s">
        <v>541</v>
      </c>
      <c r="F170" s="592" t="s">
        <v>257</v>
      </c>
      <c r="G170" s="600">
        <v>2</v>
      </c>
      <c r="H170" s="594"/>
      <c r="I170" s="600"/>
      <c r="J170" s="601"/>
    </row>
    <row r="171" spans="1:10" s="602" customFormat="1" hidden="1" x14ac:dyDescent="0.25">
      <c r="A171" s="664" t="s">
        <v>725</v>
      </c>
      <c r="B171" s="591" t="s">
        <v>234</v>
      </c>
      <c r="C171" s="592" t="s">
        <v>388</v>
      </c>
      <c r="D171" s="592" t="s">
        <v>317</v>
      </c>
      <c r="E171" s="593" t="s">
        <v>542</v>
      </c>
      <c r="F171" s="592"/>
      <c r="G171" s="594">
        <f t="shared" ref="G171:I172" si="19">G172</f>
        <v>0</v>
      </c>
      <c r="H171" s="594">
        <f t="shared" si="19"/>
        <v>0</v>
      </c>
      <c r="I171" s="594">
        <f t="shared" si="19"/>
        <v>0</v>
      </c>
      <c r="J171" s="601"/>
    </row>
    <row r="172" spans="1:10" s="602" customFormat="1" hidden="1" x14ac:dyDescent="0.25">
      <c r="A172" s="501" t="s">
        <v>414</v>
      </c>
      <c r="B172" s="597" t="s">
        <v>234</v>
      </c>
      <c r="C172" s="598" t="s">
        <v>388</v>
      </c>
      <c r="D172" s="598" t="s">
        <v>317</v>
      </c>
      <c r="E172" s="599" t="s">
        <v>543</v>
      </c>
      <c r="F172" s="592"/>
      <c r="G172" s="594">
        <f t="shared" si="19"/>
        <v>0</v>
      </c>
      <c r="H172" s="594">
        <f t="shared" si="19"/>
        <v>0</v>
      </c>
      <c r="I172" s="600">
        <f t="shared" si="19"/>
        <v>0</v>
      </c>
      <c r="J172" s="601"/>
    </row>
    <row r="173" spans="1:10" s="602" customFormat="1" hidden="1" x14ac:dyDescent="0.25">
      <c r="A173" s="551" t="s">
        <v>254</v>
      </c>
      <c r="B173" s="597" t="s">
        <v>234</v>
      </c>
      <c r="C173" s="598" t="s">
        <v>388</v>
      </c>
      <c r="D173" s="598" t="s">
        <v>317</v>
      </c>
      <c r="E173" s="599" t="s">
        <v>543</v>
      </c>
      <c r="F173" s="592" t="s">
        <v>255</v>
      </c>
      <c r="G173" s="594"/>
      <c r="H173" s="594"/>
      <c r="I173" s="600"/>
      <c r="J173" s="601"/>
    </row>
    <row r="174" spans="1:10" s="602" customFormat="1" ht="31.5" hidden="1" x14ac:dyDescent="0.25">
      <c r="A174" s="547" t="s">
        <v>416</v>
      </c>
      <c r="B174" s="591" t="s">
        <v>234</v>
      </c>
      <c r="C174" s="592" t="s">
        <v>388</v>
      </c>
      <c r="D174" s="592" t="s">
        <v>317</v>
      </c>
      <c r="E174" s="593" t="s">
        <v>542</v>
      </c>
      <c r="F174" s="592"/>
      <c r="G174" s="594"/>
      <c r="H174" s="594"/>
      <c r="I174" s="594">
        <f>I175+I177</f>
        <v>0</v>
      </c>
      <c r="J174" s="601"/>
    </row>
    <row r="175" spans="1:10" s="602" customFormat="1" hidden="1" x14ac:dyDescent="0.25">
      <c r="A175" s="652" t="s">
        <v>414</v>
      </c>
      <c r="B175" s="597" t="s">
        <v>234</v>
      </c>
      <c r="C175" s="598" t="s">
        <v>388</v>
      </c>
      <c r="D175" s="598" t="s">
        <v>317</v>
      </c>
      <c r="E175" s="599" t="s">
        <v>543</v>
      </c>
      <c r="F175" s="592"/>
      <c r="G175" s="594"/>
      <c r="H175" s="594"/>
      <c r="I175" s="600">
        <f>I176</f>
        <v>0</v>
      </c>
      <c r="J175" s="601"/>
    </row>
    <row r="176" spans="1:10" s="602" customFormat="1" ht="31.5" hidden="1" x14ac:dyDescent="0.25">
      <c r="A176" s="622" t="s">
        <v>313</v>
      </c>
      <c r="B176" s="597" t="s">
        <v>234</v>
      </c>
      <c r="C176" s="598" t="s">
        <v>388</v>
      </c>
      <c r="D176" s="598" t="s">
        <v>317</v>
      </c>
      <c r="E176" s="599" t="s">
        <v>543</v>
      </c>
      <c r="F176" s="592" t="s">
        <v>255</v>
      </c>
      <c r="G176" s="594"/>
      <c r="H176" s="594"/>
      <c r="I176" s="600"/>
      <c r="J176" s="601"/>
    </row>
    <row r="177" spans="1:10" s="602" customFormat="1" ht="31.5" hidden="1" x14ac:dyDescent="0.25">
      <c r="A177" s="551" t="s">
        <v>726</v>
      </c>
      <c r="B177" s="597" t="s">
        <v>234</v>
      </c>
      <c r="C177" s="598" t="s">
        <v>388</v>
      </c>
      <c r="D177" s="598" t="s">
        <v>317</v>
      </c>
      <c r="E177" s="599" t="s">
        <v>543</v>
      </c>
      <c r="F177" s="592"/>
      <c r="G177" s="594"/>
      <c r="H177" s="594"/>
      <c r="I177" s="600">
        <f>I178</f>
        <v>0</v>
      </c>
      <c r="J177" s="601"/>
    </row>
    <row r="178" spans="1:10" s="602" customFormat="1" hidden="1" x14ac:dyDescent="0.25">
      <c r="A178" s="551" t="s">
        <v>254</v>
      </c>
      <c r="B178" s="597" t="s">
        <v>234</v>
      </c>
      <c r="C178" s="598" t="s">
        <v>388</v>
      </c>
      <c r="D178" s="598" t="s">
        <v>317</v>
      </c>
      <c r="E178" s="599" t="s">
        <v>543</v>
      </c>
      <c r="F178" s="592" t="s">
        <v>255</v>
      </c>
      <c r="G178" s="594"/>
      <c r="H178" s="594"/>
      <c r="I178" s="600"/>
      <c r="J178" s="601"/>
    </row>
    <row r="179" spans="1:10" s="602" customFormat="1" ht="31.5" x14ac:dyDescent="0.25">
      <c r="A179" s="664" t="s">
        <v>418</v>
      </c>
      <c r="B179" s="591" t="s">
        <v>234</v>
      </c>
      <c r="C179" s="592" t="s">
        <v>388</v>
      </c>
      <c r="D179" s="592" t="s">
        <v>317</v>
      </c>
      <c r="E179" s="593" t="s">
        <v>544</v>
      </c>
      <c r="F179" s="592"/>
      <c r="G179" s="594">
        <f>G180</f>
        <v>369.51900000000001</v>
      </c>
      <c r="H179" s="594">
        <f>H180</f>
        <v>279.01</v>
      </c>
      <c r="I179" s="594">
        <f>I180</f>
        <v>58</v>
      </c>
      <c r="J179" s="601"/>
    </row>
    <row r="180" spans="1:10" s="602" customFormat="1" x14ac:dyDescent="0.25">
      <c r="A180" s="501" t="s">
        <v>414</v>
      </c>
      <c r="B180" s="597" t="s">
        <v>234</v>
      </c>
      <c r="C180" s="598" t="s">
        <v>388</v>
      </c>
      <c r="D180" s="598" t="s">
        <v>317</v>
      </c>
      <c r="E180" s="599" t="s">
        <v>545</v>
      </c>
      <c r="F180" s="592"/>
      <c r="G180" s="600">
        <f>G181+G182</f>
        <v>369.51900000000001</v>
      </c>
      <c r="H180" s="600">
        <f>H181+H182</f>
        <v>279.01</v>
      </c>
      <c r="I180" s="600">
        <f>I181+I182</f>
        <v>58</v>
      </c>
      <c r="J180" s="601"/>
    </row>
    <row r="181" spans="1:10" s="602" customFormat="1" x14ac:dyDescent="0.25">
      <c r="A181" s="551" t="s">
        <v>254</v>
      </c>
      <c r="B181" s="597" t="s">
        <v>234</v>
      </c>
      <c r="C181" s="598" t="s">
        <v>388</v>
      </c>
      <c r="D181" s="598" t="s">
        <v>317</v>
      </c>
      <c r="E181" s="599" t="s">
        <v>545</v>
      </c>
      <c r="F181" s="592" t="s">
        <v>255</v>
      </c>
      <c r="G181" s="600">
        <v>369.51900000000001</v>
      </c>
      <c r="H181" s="600">
        <v>279.01</v>
      </c>
      <c r="I181" s="600">
        <v>58</v>
      </c>
      <c r="J181" s="601"/>
    </row>
    <row r="182" spans="1:10" s="602" customFormat="1" hidden="1" x14ac:dyDescent="0.25">
      <c r="A182" s="551" t="s">
        <v>256</v>
      </c>
      <c r="B182" s="597" t="s">
        <v>234</v>
      </c>
      <c r="C182" s="598" t="s">
        <v>388</v>
      </c>
      <c r="D182" s="598" t="s">
        <v>317</v>
      </c>
      <c r="E182" s="599" t="s">
        <v>545</v>
      </c>
      <c r="F182" s="598" t="s">
        <v>257</v>
      </c>
      <c r="G182" s="600"/>
      <c r="H182" s="600"/>
      <c r="I182" s="600"/>
      <c r="J182" s="601"/>
    </row>
    <row r="183" spans="1:10" s="602" customFormat="1" ht="47.25" x14ac:dyDescent="0.25">
      <c r="A183" s="664" t="s">
        <v>549</v>
      </c>
      <c r="B183" s="597" t="s">
        <v>234</v>
      </c>
      <c r="C183" s="598" t="s">
        <v>388</v>
      </c>
      <c r="D183" s="598" t="s">
        <v>317</v>
      </c>
      <c r="E183" s="599" t="s">
        <v>550</v>
      </c>
      <c r="F183" s="598"/>
      <c r="G183" s="594">
        <f>G185+G195</f>
        <v>1644.279</v>
      </c>
      <c r="H183" s="594">
        <f t="shared" ref="H183:I183" si="20">H185+H195</f>
        <v>1701.7819999999999</v>
      </c>
      <c r="I183" s="594">
        <f t="shared" si="20"/>
        <v>250</v>
      </c>
      <c r="J183" s="601"/>
    </row>
    <row r="184" spans="1:10" s="602" customFormat="1" hidden="1" x14ac:dyDescent="0.25">
      <c r="A184" s="664"/>
      <c r="B184" s="591"/>
      <c r="C184" s="592"/>
      <c r="D184" s="592"/>
      <c r="E184" s="593"/>
      <c r="F184" s="592"/>
      <c r="G184" s="594"/>
      <c r="H184" s="594"/>
      <c r="I184" s="594"/>
      <c r="J184" s="601"/>
    </row>
    <row r="185" spans="1:10" s="602" customFormat="1" ht="47.25" x14ac:dyDescent="0.25">
      <c r="A185" s="664" t="s">
        <v>427</v>
      </c>
      <c r="B185" s="597" t="s">
        <v>234</v>
      </c>
      <c r="C185" s="598" t="s">
        <v>388</v>
      </c>
      <c r="D185" s="598" t="s">
        <v>317</v>
      </c>
      <c r="E185" s="599" t="s">
        <v>551</v>
      </c>
      <c r="F185" s="598"/>
      <c r="G185" s="600">
        <f>G186</f>
        <v>1644.279</v>
      </c>
      <c r="H185" s="600">
        <f>H186</f>
        <v>1701.7819999999999</v>
      </c>
      <c r="I185" s="600">
        <v>250</v>
      </c>
      <c r="J185" s="601"/>
    </row>
    <row r="186" spans="1:10" s="602" customFormat="1" x14ac:dyDescent="0.25">
      <c r="A186" s="678" t="s">
        <v>429</v>
      </c>
      <c r="B186" s="597" t="s">
        <v>234</v>
      </c>
      <c r="C186" s="598" t="s">
        <v>388</v>
      </c>
      <c r="D186" s="598" t="s">
        <v>317</v>
      </c>
      <c r="E186" s="599" t="s">
        <v>553</v>
      </c>
      <c r="F186" s="598"/>
      <c r="G186" s="600">
        <f>G187</f>
        <v>1644.279</v>
      </c>
      <c r="H186" s="600">
        <f>H187</f>
        <v>1701.7819999999999</v>
      </c>
      <c r="I186" s="600">
        <v>250</v>
      </c>
      <c r="J186" s="601"/>
    </row>
    <row r="187" spans="1:10" s="602" customFormat="1" x14ac:dyDescent="0.25">
      <c r="A187" s="551" t="s">
        <v>254</v>
      </c>
      <c r="B187" s="597" t="s">
        <v>234</v>
      </c>
      <c r="C187" s="598" t="s">
        <v>388</v>
      </c>
      <c r="D187" s="598" t="s">
        <v>317</v>
      </c>
      <c r="E187" s="599" t="s">
        <v>553</v>
      </c>
      <c r="F187" s="592" t="s">
        <v>255</v>
      </c>
      <c r="G187" s="600">
        <v>1644.279</v>
      </c>
      <c r="H187" s="600">
        <v>1701.7819999999999</v>
      </c>
      <c r="I187" s="600">
        <v>250</v>
      </c>
      <c r="J187" s="601"/>
    </row>
    <row r="188" spans="1:10" s="602" customFormat="1" ht="31.5" hidden="1" x14ac:dyDescent="0.25">
      <c r="A188" s="551" t="s">
        <v>437</v>
      </c>
      <c r="B188" s="597" t="s">
        <v>234</v>
      </c>
      <c r="C188" s="598" t="s">
        <v>388</v>
      </c>
      <c r="D188" s="598" t="s">
        <v>317</v>
      </c>
      <c r="E188" s="599" t="s">
        <v>438</v>
      </c>
      <c r="F188" s="598"/>
      <c r="G188" s="600">
        <f>G189+G190</f>
        <v>0</v>
      </c>
      <c r="H188" s="600"/>
      <c r="I188" s="600"/>
      <c r="J188" s="601"/>
    </row>
    <row r="189" spans="1:10" s="602" customFormat="1" hidden="1" x14ac:dyDescent="0.25">
      <c r="A189" s="551" t="s">
        <v>254</v>
      </c>
      <c r="B189" s="597" t="s">
        <v>234</v>
      </c>
      <c r="C189" s="598" t="s">
        <v>388</v>
      </c>
      <c r="D189" s="598" t="s">
        <v>317</v>
      </c>
      <c r="E189" s="599" t="s">
        <v>438</v>
      </c>
      <c r="F189" s="592" t="s">
        <v>255</v>
      </c>
      <c r="G189" s="600"/>
      <c r="H189" s="600"/>
      <c r="I189" s="600"/>
      <c r="J189" s="601"/>
    </row>
    <row r="190" spans="1:10" s="602" customFormat="1" ht="31.5" hidden="1" x14ac:dyDescent="0.25">
      <c r="A190" s="551" t="s">
        <v>555</v>
      </c>
      <c r="B190" s="580" t="s">
        <v>234</v>
      </c>
      <c r="C190" s="598" t="s">
        <v>388</v>
      </c>
      <c r="D190" s="598" t="s">
        <v>317</v>
      </c>
      <c r="E190" s="599" t="s">
        <v>438</v>
      </c>
      <c r="F190" s="598"/>
      <c r="G190" s="600">
        <f>G191</f>
        <v>0</v>
      </c>
      <c r="H190" s="600"/>
      <c r="I190" s="600"/>
      <c r="J190" s="601" t="s">
        <v>727</v>
      </c>
    </row>
    <row r="191" spans="1:10" s="602" customFormat="1" hidden="1" x14ac:dyDescent="0.25">
      <c r="A191" s="551" t="s">
        <v>254</v>
      </c>
      <c r="B191" s="580" t="s">
        <v>234</v>
      </c>
      <c r="C191" s="598" t="s">
        <v>388</v>
      </c>
      <c r="D191" s="598" t="s">
        <v>317</v>
      </c>
      <c r="E191" s="599" t="s">
        <v>556</v>
      </c>
      <c r="F191" s="592" t="s">
        <v>255</v>
      </c>
      <c r="G191" s="600"/>
      <c r="H191" s="600"/>
      <c r="I191" s="600"/>
      <c r="J191" s="601" t="s">
        <v>662</v>
      </c>
    </row>
    <row r="192" spans="1:10" s="613" customFormat="1" ht="31.5" hidden="1" x14ac:dyDescent="0.25">
      <c r="A192" s="679" t="s">
        <v>431</v>
      </c>
      <c r="B192" s="680" t="s">
        <v>234</v>
      </c>
      <c r="C192" s="681" t="s">
        <v>388</v>
      </c>
      <c r="D192" s="681" t="s">
        <v>317</v>
      </c>
      <c r="E192" s="682" t="s">
        <v>557</v>
      </c>
      <c r="F192" s="681"/>
      <c r="G192" s="683">
        <f>G193</f>
        <v>0</v>
      </c>
      <c r="H192" s="684"/>
      <c r="I192" s="684"/>
      <c r="J192" s="612"/>
    </row>
    <row r="193" spans="1:10" s="613" customFormat="1" ht="31.5" hidden="1" x14ac:dyDescent="0.25">
      <c r="A193" s="685" t="s">
        <v>433</v>
      </c>
      <c r="B193" s="686" t="s">
        <v>234</v>
      </c>
      <c r="C193" s="687" t="s">
        <v>388</v>
      </c>
      <c r="D193" s="687" t="s">
        <v>317</v>
      </c>
      <c r="E193" s="688" t="s">
        <v>728</v>
      </c>
      <c r="F193" s="687"/>
      <c r="G193" s="689">
        <f>G194</f>
        <v>0</v>
      </c>
      <c r="H193" s="689"/>
      <c r="I193" s="689"/>
      <c r="J193" s="612"/>
    </row>
    <row r="194" spans="1:10" s="613" customFormat="1" ht="31.5" hidden="1" x14ac:dyDescent="0.25">
      <c r="A194" s="690" t="s">
        <v>313</v>
      </c>
      <c r="B194" s="686" t="s">
        <v>234</v>
      </c>
      <c r="C194" s="687" t="s">
        <v>388</v>
      </c>
      <c r="D194" s="687" t="s">
        <v>317</v>
      </c>
      <c r="E194" s="688" t="s">
        <v>728</v>
      </c>
      <c r="F194" s="691" t="s">
        <v>255</v>
      </c>
      <c r="G194" s="689">
        <v>0</v>
      </c>
      <c r="H194" s="689"/>
      <c r="I194" s="689"/>
      <c r="J194" s="612"/>
    </row>
    <row r="195" spans="1:10" s="613" customFormat="1" ht="31.5" hidden="1" x14ac:dyDescent="0.25">
      <c r="A195" s="679" t="s">
        <v>435</v>
      </c>
      <c r="B195" s="680" t="s">
        <v>234</v>
      </c>
      <c r="C195" s="681" t="s">
        <v>388</v>
      </c>
      <c r="D195" s="681" t="s">
        <v>317</v>
      </c>
      <c r="E195" s="682" t="s">
        <v>559</v>
      </c>
      <c r="F195" s="681"/>
      <c r="G195" s="683">
        <f>G196</f>
        <v>0</v>
      </c>
      <c r="H195" s="683">
        <f t="shared" ref="H195:I196" si="21">H196</f>
        <v>0</v>
      </c>
      <c r="I195" s="683">
        <f t="shared" si="21"/>
        <v>0</v>
      </c>
      <c r="J195" s="612"/>
    </row>
    <row r="196" spans="1:10" s="613" customFormat="1" ht="31.5" hidden="1" x14ac:dyDescent="0.25">
      <c r="A196" s="685" t="s">
        <v>433</v>
      </c>
      <c r="B196" s="686" t="s">
        <v>234</v>
      </c>
      <c r="C196" s="687" t="s">
        <v>388</v>
      </c>
      <c r="D196" s="687" t="s">
        <v>317</v>
      </c>
      <c r="E196" s="688" t="s">
        <v>729</v>
      </c>
      <c r="F196" s="687"/>
      <c r="G196" s="689">
        <f>G197</f>
        <v>0</v>
      </c>
      <c r="H196" s="689">
        <f t="shared" si="21"/>
        <v>0</v>
      </c>
      <c r="I196" s="689">
        <f t="shared" si="21"/>
        <v>0</v>
      </c>
      <c r="J196" s="612"/>
    </row>
    <row r="197" spans="1:10" s="613" customFormat="1" ht="31.5" hidden="1" x14ac:dyDescent="0.25">
      <c r="A197" s="690" t="s">
        <v>313</v>
      </c>
      <c r="B197" s="686" t="s">
        <v>234</v>
      </c>
      <c r="C197" s="687" t="s">
        <v>388</v>
      </c>
      <c r="D197" s="687" t="s">
        <v>317</v>
      </c>
      <c r="E197" s="688" t="s">
        <v>729</v>
      </c>
      <c r="F197" s="691" t="s">
        <v>255</v>
      </c>
      <c r="G197" s="689">
        <v>0</v>
      </c>
      <c r="H197" s="689">
        <v>0</v>
      </c>
      <c r="I197" s="689">
        <v>0</v>
      </c>
      <c r="J197" s="612"/>
    </row>
    <row r="198" spans="1:10" s="698" customFormat="1" x14ac:dyDescent="0.25">
      <c r="A198" s="692" t="s">
        <v>440</v>
      </c>
      <c r="B198" s="693" t="s">
        <v>234</v>
      </c>
      <c r="C198" s="694" t="s">
        <v>441</v>
      </c>
      <c r="D198" s="694"/>
      <c r="E198" s="695"/>
      <c r="F198" s="694"/>
      <c r="G198" s="696">
        <f t="shared" ref="G198:I199" si="22">+G199</f>
        <v>8294.6</v>
      </c>
      <c r="H198" s="696">
        <f t="shared" si="22"/>
        <v>4944.3239999999996</v>
      </c>
      <c r="I198" s="696">
        <f t="shared" si="22"/>
        <v>5067.7929999999997</v>
      </c>
      <c r="J198" s="697"/>
    </row>
    <row r="199" spans="1:10" s="705" customFormat="1" x14ac:dyDescent="0.25">
      <c r="A199" s="699" t="s">
        <v>442</v>
      </c>
      <c r="B199" s="700" t="s">
        <v>234</v>
      </c>
      <c r="C199" s="701" t="s">
        <v>441</v>
      </c>
      <c r="D199" s="701" t="s">
        <v>236</v>
      </c>
      <c r="E199" s="702"/>
      <c r="F199" s="701"/>
      <c r="G199" s="703">
        <f t="shared" si="22"/>
        <v>8294.6</v>
      </c>
      <c r="H199" s="703">
        <f t="shared" si="22"/>
        <v>4944.3239999999996</v>
      </c>
      <c r="I199" s="703">
        <f t="shared" si="22"/>
        <v>5067.7929999999997</v>
      </c>
      <c r="J199" s="704"/>
    </row>
    <row r="200" spans="1:10" s="613" customFormat="1" ht="47.25" x14ac:dyDescent="0.25">
      <c r="A200" s="664" t="s">
        <v>443</v>
      </c>
      <c r="B200" s="591" t="s">
        <v>234</v>
      </c>
      <c r="C200" s="580" t="s">
        <v>441</v>
      </c>
      <c r="D200" s="580" t="s">
        <v>236</v>
      </c>
      <c r="E200" s="582" t="s">
        <v>522</v>
      </c>
      <c r="F200" s="581"/>
      <c r="G200" s="583">
        <f>G201+G218</f>
        <v>8294.6</v>
      </c>
      <c r="H200" s="583">
        <f>H201+H218</f>
        <v>4944.3239999999996</v>
      </c>
      <c r="I200" s="583">
        <f>I201+I218</f>
        <v>5067.7929999999997</v>
      </c>
      <c r="J200" s="612"/>
    </row>
    <row r="201" spans="1:10" s="613" customFormat="1" ht="63" x14ac:dyDescent="0.25">
      <c r="A201" s="706" t="s">
        <v>445</v>
      </c>
      <c r="B201" s="597" t="s">
        <v>234</v>
      </c>
      <c r="C201" s="587" t="s">
        <v>441</v>
      </c>
      <c r="D201" s="587" t="s">
        <v>236</v>
      </c>
      <c r="E201" s="624" t="s">
        <v>523</v>
      </c>
      <c r="F201" s="587"/>
      <c r="G201" s="583">
        <f>G202</f>
        <v>7265.1</v>
      </c>
      <c r="H201" s="583">
        <f>H202</f>
        <v>4070.8239999999996</v>
      </c>
      <c r="I201" s="583">
        <f>I202</f>
        <v>4194.2929999999997</v>
      </c>
      <c r="J201" s="612"/>
    </row>
    <row r="202" spans="1:10" s="613" customFormat="1" ht="31.5" x14ac:dyDescent="0.25">
      <c r="A202" s="547" t="s">
        <v>447</v>
      </c>
      <c r="B202" s="591" t="s">
        <v>234</v>
      </c>
      <c r="C202" s="580" t="s">
        <v>441</v>
      </c>
      <c r="D202" s="580" t="s">
        <v>236</v>
      </c>
      <c r="E202" s="582" t="s">
        <v>524</v>
      </c>
      <c r="F202" s="580"/>
      <c r="G202" s="583">
        <f>G203+G212+G214+G208+G206+G210</f>
        <v>7265.1</v>
      </c>
      <c r="H202" s="583">
        <f t="shared" ref="H202:I202" si="23">H203+H212+H214+H208+H206+H210</f>
        <v>4070.8239999999996</v>
      </c>
      <c r="I202" s="583">
        <f t="shared" si="23"/>
        <v>4194.2929999999997</v>
      </c>
      <c r="J202" s="612"/>
    </row>
    <row r="203" spans="1:10" s="613" customFormat="1" x14ac:dyDescent="0.25">
      <c r="A203" s="551" t="s">
        <v>310</v>
      </c>
      <c r="B203" s="597" t="s">
        <v>234</v>
      </c>
      <c r="C203" s="587" t="s">
        <v>441</v>
      </c>
      <c r="D203" s="587" t="s">
        <v>236</v>
      </c>
      <c r="E203" s="624" t="s">
        <v>527</v>
      </c>
      <c r="F203" s="587"/>
      <c r="G203" s="608">
        <f>G204+G205</f>
        <v>1323.9080000000001</v>
      </c>
      <c r="H203" s="608">
        <f>H204+H205</f>
        <v>1368.356</v>
      </c>
      <c r="I203" s="608">
        <f>SUM(I204:I205)</f>
        <v>1491.825</v>
      </c>
      <c r="J203" s="612"/>
    </row>
    <row r="204" spans="1:10" s="613" customFormat="1" x14ac:dyDescent="0.25">
      <c r="A204" s="551" t="s">
        <v>254</v>
      </c>
      <c r="B204" s="597" t="s">
        <v>234</v>
      </c>
      <c r="C204" s="587" t="s">
        <v>441</v>
      </c>
      <c r="D204" s="587" t="s">
        <v>236</v>
      </c>
      <c r="E204" s="624" t="s">
        <v>527</v>
      </c>
      <c r="F204" s="580" t="s">
        <v>255</v>
      </c>
      <c r="G204" s="611">
        <v>1250.508</v>
      </c>
      <c r="H204" s="611">
        <v>1318.356</v>
      </c>
      <c r="I204" s="611">
        <v>1441.825</v>
      </c>
      <c r="J204" s="612"/>
    </row>
    <row r="205" spans="1:10" s="613" customFormat="1" x14ac:dyDescent="0.25">
      <c r="A205" s="551" t="s">
        <v>256</v>
      </c>
      <c r="B205" s="597" t="s">
        <v>234</v>
      </c>
      <c r="C205" s="587" t="s">
        <v>441</v>
      </c>
      <c r="D205" s="587" t="s">
        <v>236</v>
      </c>
      <c r="E205" s="624" t="s">
        <v>527</v>
      </c>
      <c r="F205" s="580" t="s">
        <v>257</v>
      </c>
      <c r="G205" s="611">
        <f>1.9+71.5</f>
        <v>73.400000000000006</v>
      </c>
      <c r="H205" s="611">
        <v>50</v>
      </c>
      <c r="I205" s="611">
        <v>50</v>
      </c>
      <c r="J205" s="612"/>
    </row>
    <row r="206" spans="1:10" s="613" customFormat="1" x14ac:dyDescent="0.25">
      <c r="A206" s="707" t="s">
        <v>530</v>
      </c>
      <c r="B206" s="708" t="s">
        <v>234</v>
      </c>
      <c r="C206" s="709" t="s">
        <v>441</v>
      </c>
      <c r="D206" s="709" t="s">
        <v>236</v>
      </c>
      <c r="E206" s="624" t="s">
        <v>532</v>
      </c>
      <c r="F206" s="709"/>
      <c r="G206" s="611">
        <f>G207</f>
        <v>0</v>
      </c>
      <c r="H206" s="611">
        <f>H207</f>
        <v>0</v>
      </c>
      <c r="I206" s="611">
        <f>I207</f>
        <v>0</v>
      </c>
      <c r="J206" s="612"/>
    </row>
    <row r="207" spans="1:10" s="613" customFormat="1" x14ac:dyDescent="0.25">
      <c r="A207" s="710" t="s">
        <v>313</v>
      </c>
      <c r="B207" s="708" t="s">
        <v>234</v>
      </c>
      <c r="C207" s="709" t="s">
        <v>441</v>
      </c>
      <c r="D207" s="709" t="s">
        <v>236</v>
      </c>
      <c r="E207" s="624" t="s">
        <v>532</v>
      </c>
      <c r="F207" s="711" t="s">
        <v>255</v>
      </c>
      <c r="G207" s="611">
        <v>0</v>
      </c>
      <c r="H207" s="611">
        <v>0</v>
      </c>
      <c r="I207" s="611">
        <v>0</v>
      </c>
      <c r="J207" s="612"/>
    </row>
    <row r="208" spans="1:10" s="613" customFormat="1" x14ac:dyDescent="0.25">
      <c r="A208" s="707" t="s">
        <v>530</v>
      </c>
      <c r="B208" s="708" t="s">
        <v>234</v>
      </c>
      <c r="C208" s="709" t="s">
        <v>441</v>
      </c>
      <c r="D208" s="709" t="s">
        <v>236</v>
      </c>
      <c r="E208" s="624" t="s">
        <v>531</v>
      </c>
      <c r="F208" s="709"/>
      <c r="G208" s="611">
        <f>G209</f>
        <v>250</v>
      </c>
      <c r="H208" s="611">
        <f>H209</f>
        <v>0</v>
      </c>
      <c r="I208" s="611">
        <f>I209</f>
        <v>0</v>
      </c>
      <c r="J208" s="612"/>
    </row>
    <row r="209" spans="1:10" s="613" customFormat="1" x14ac:dyDescent="0.25">
      <c r="A209" s="710" t="s">
        <v>313</v>
      </c>
      <c r="B209" s="708" t="s">
        <v>234</v>
      </c>
      <c r="C209" s="709" t="s">
        <v>441</v>
      </c>
      <c r="D209" s="709" t="s">
        <v>236</v>
      </c>
      <c r="E209" s="624" t="s">
        <v>531</v>
      </c>
      <c r="F209" s="711" t="s">
        <v>255</v>
      </c>
      <c r="G209" s="611">
        <v>250</v>
      </c>
      <c r="H209" s="611">
        <v>0</v>
      </c>
      <c r="I209" s="611">
        <v>0</v>
      </c>
      <c r="J209" s="612"/>
    </row>
    <row r="210" spans="1:10" s="613" customFormat="1" ht="31.5" x14ac:dyDescent="0.25">
      <c r="A210" s="712" t="s">
        <v>450</v>
      </c>
      <c r="B210" s="713" t="s">
        <v>234</v>
      </c>
      <c r="C210" s="714" t="s">
        <v>441</v>
      </c>
      <c r="D210" s="714" t="s">
        <v>236</v>
      </c>
      <c r="E210" s="481" t="s">
        <v>529</v>
      </c>
      <c r="F210" s="715"/>
      <c r="G210" s="716">
        <f>G211</f>
        <v>1102.5</v>
      </c>
      <c r="H210" s="716">
        <v>0</v>
      </c>
      <c r="I210" s="716">
        <v>0</v>
      </c>
      <c r="J210" s="612"/>
    </row>
    <row r="211" spans="1:10" s="613" customFormat="1" ht="31.5" x14ac:dyDescent="0.25">
      <c r="A211" s="717" t="s">
        <v>313</v>
      </c>
      <c r="B211" s="713" t="s">
        <v>234</v>
      </c>
      <c r="C211" s="714" t="s">
        <v>441</v>
      </c>
      <c r="D211" s="714" t="s">
        <v>236</v>
      </c>
      <c r="E211" s="481" t="s">
        <v>529</v>
      </c>
      <c r="F211" s="715" t="s">
        <v>255</v>
      </c>
      <c r="G211" s="716">
        <v>1102.5</v>
      </c>
      <c r="H211" s="716">
        <v>0</v>
      </c>
      <c r="I211" s="716">
        <v>0</v>
      </c>
      <c r="J211" s="612"/>
    </row>
    <row r="212" spans="1:10" s="602" customFormat="1" ht="47.25" x14ac:dyDescent="0.25">
      <c r="A212" s="718" t="s">
        <v>463</v>
      </c>
      <c r="B212" s="597" t="s">
        <v>234</v>
      </c>
      <c r="C212" s="587" t="s">
        <v>441</v>
      </c>
      <c r="D212" s="587" t="s">
        <v>236</v>
      </c>
      <c r="E212" s="582" t="s">
        <v>525</v>
      </c>
      <c r="F212" s="580"/>
      <c r="G212" s="600">
        <f>G213</f>
        <v>1135.846</v>
      </c>
      <c r="H212" s="611">
        <f>H213</f>
        <v>0</v>
      </c>
      <c r="I212" s="611">
        <f>I213</f>
        <v>0</v>
      </c>
      <c r="J212" s="601" t="s">
        <v>730</v>
      </c>
    </row>
    <row r="213" spans="1:10" s="602" customFormat="1" ht="47.25" x14ac:dyDescent="0.25">
      <c r="A213" s="603" t="s">
        <v>246</v>
      </c>
      <c r="B213" s="597" t="s">
        <v>234</v>
      </c>
      <c r="C213" s="587" t="s">
        <v>441</v>
      </c>
      <c r="D213" s="587" t="s">
        <v>236</v>
      </c>
      <c r="E213" s="624" t="s">
        <v>525</v>
      </c>
      <c r="F213" s="580" t="s">
        <v>247</v>
      </c>
      <c r="G213" s="611">
        <v>1135.846</v>
      </c>
      <c r="H213" s="611">
        <v>0</v>
      </c>
      <c r="I213" s="611">
        <v>0</v>
      </c>
      <c r="J213" s="601"/>
    </row>
    <row r="214" spans="1:10" s="602" customFormat="1" ht="41.25" customHeight="1" x14ac:dyDescent="0.25">
      <c r="A214" s="719" t="s">
        <v>457</v>
      </c>
      <c r="B214" s="591" t="s">
        <v>234</v>
      </c>
      <c r="C214" s="580" t="s">
        <v>441</v>
      </c>
      <c r="D214" s="580" t="s">
        <v>236</v>
      </c>
      <c r="E214" s="582" t="s">
        <v>533</v>
      </c>
      <c r="F214" s="587"/>
      <c r="G214" s="600">
        <f>G215</f>
        <v>3452.846</v>
      </c>
      <c r="H214" s="600">
        <f>H215</f>
        <v>2702.4679999999998</v>
      </c>
      <c r="I214" s="611">
        <f>I215</f>
        <v>2702.4679999999998</v>
      </c>
      <c r="J214" s="601"/>
    </row>
    <row r="215" spans="1:10" s="602" customFormat="1" ht="47.25" x14ac:dyDescent="0.25">
      <c r="A215" s="603" t="s">
        <v>246</v>
      </c>
      <c r="B215" s="597" t="s">
        <v>234</v>
      </c>
      <c r="C215" s="587" t="s">
        <v>441</v>
      </c>
      <c r="D215" s="587" t="s">
        <v>236</v>
      </c>
      <c r="E215" s="624" t="s">
        <v>533</v>
      </c>
      <c r="F215" s="580" t="s">
        <v>247</v>
      </c>
      <c r="G215" s="611">
        <v>3452.846</v>
      </c>
      <c r="H215" s="611">
        <v>2702.4679999999998</v>
      </c>
      <c r="I215" s="611">
        <v>2702.4679999999998</v>
      </c>
      <c r="J215" s="601"/>
    </row>
    <row r="216" spans="1:10" s="602" customFormat="1" ht="47.25" hidden="1" x14ac:dyDescent="0.25">
      <c r="A216" s="622" t="s">
        <v>731</v>
      </c>
      <c r="B216" s="597" t="s">
        <v>234</v>
      </c>
      <c r="C216" s="587" t="s">
        <v>441</v>
      </c>
      <c r="D216" s="587" t="s">
        <v>236</v>
      </c>
      <c r="E216" s="624" t="s">
        <v>732</v>
      </c>
      <c r="F216" s="587"/>
      <c r="G216" s="611"/>
      <c r="H216" s="611"/>
      <c r="I216" s="611">
        <f>I217</f>
        <v>0</v>
      </c>
      <c r="J216" s="601"/>
    </row>
    <row r="217" spans="1:10" s="602" customFormat="1" ht="47.25" hidden="1" x14ac:dyDescent="0.25">
      <c r="A217" s="603" t="s">
        <v>246</v>
      </c>
      <c r="B217" s="597" t="s">
        <v>234</v>
      </c>
      <c r="C217" s="587" t="s">
        <v>441</v>
      </c>
      <c r="D217" s="587" t="s">
        <v>236</v>
      </c>
      <c r="E217" s="624" t="s">
        <v>732</v>
      </c>
      <c r="F217" s="587" t="s">
        <v>247</v>
      </c>
      <c r="G217" s="611"/>
      <c r="H217" s="611"/>
      <c r="I217" s="611"/>
      <c r="J217" s="601"/>
    </row>
    <row r="218" spans="1:10" s="602" customFormat="1" ht="47.25" x14ac:dyDescent="0.25">
      <c r="A218" s="706" t="s">
        <v>459</v>
      </c>
      <c r="B218" s="591" t="s">
        <v>234</v>
      </c>
      <c r="C218" s="580" t="s">
        <v>441</v>
      </c>
      <c r="D218" s="580" t="s">
        <v>236</v>
      </c>
      <c r="E218" s="593" t="s">
        <v>460</v>
      </c>
      <c r="F218" s="598"/>
      <c r="G218" s="600">
        <f>G219</f>
        <v>1029.5</v>
      </c>
      <c r="H218" s="600">
        <f>H219</f>
        <v>873.5</v>
      </c>
      <c r="I218" s="600">
        <f>I219</f>
        <v>873.5</v>
      </c>
      <c r="J218" s="601"/>
    </row>
    <row r="219" spans="1:10" s="602" customFormat="1" ht="31.5" x14ac:dyDescent="0.25">
      <c r="A219" s="547" t="s">
        <v>461</v>
      </c>
      <c r="B219" s="591" t="s">
        <v>234</v>
      </c>
      <c r="C219" s="580" t="s">
        <v>441</v>
      </c>
      <c r="D219" s="580" t="s">
        <v>236</v>
      </c>
      <c r="E219" s="634" t="s">
        <v>462</v>
      </c>
      <c r="F219" s="580"/>
      <c r="G219" s="605">
        <f>G220+G222+G224</f>
        <v>1029.5</v>
      </c>
      <c r="H219" s="605">
        <f>H220+H222+H224</f>
        <v>873.5</v>
      </c>
      <c r="I219" s="605">
        <f>I220+I222+I224</f>
        <v>873.5</v>
      </c>
      <c r="J219" s="601"/>
    </row>
    <row r="220" spans="1:10" s="602" customFormat="1" ht="47.25" x14ac:dyDescent="0.25">
      <c r="A220" s="718" t="s">
        <v>463</v>
      </c>
      <c r="B220" s="597" t="s">
        <v>234</v>
      </c>
      <c r="C220" s="587" t="s">
        <v>441</v>
      </c>
      <c r="D220" s="587" t="s">
        <v>236</v>
      </c>
      <c r="E220" s="720" t="s">
        <v>733</v>
      </c>
      <c r="F220" s="580"/>
      <c r="G220" s="611">
        <f>G221</f>
        <v>342</v>
      </c>
      <c r="H220" s="611">
        <v>0</v>
      </c>
      <c r="I220" s="611">
        <v>0</v>
      </c>
      <c r="J220" s="601"/>
    </row>
    <row r="221" spans="1:10" s="613" customFormat="1" ht="47.25" x14ac:dyDescent="0.25">
      <c r="A221" s="603" t="s">
        <v>246</v>
      </c>
      <c r="B221" s="597" t="s">
        <v>234</v>
      </c>
      <c r="C221" s="587" t="s">
        <v>441</v>
      </c>
      <c r="D221" s="587" t="s">
        <v>236</v>
      </c>
      <c r="E221" s="624" t="s">
        <v>733</v>
      </c>
      <c r="F221" s="580" t="s">
        <v>247</v>
      </c>
      <c r="G221" s="611">
        <v>342</v>
      </c>
      <c r="H221" s="600">
        <v>0</v>
      </c>
      <c r="I221" s="600">
        <v>0</v>
      </c>
      <c r="J221" s="612"/>
    </row>
    <row r="222" spans="1:10" s="613" customFormat="1" ht="56.25" x14ac:dyDescent="0.25">
      <c r="A222" s="386" t="s">
        <v>457</v>
      </c>
      <c r="B222" s="597" t="s">
        <v>234</v>
      </c>
      <c r="C222" s="587" t="s">
        <v>441</v>
      </c>
      <c r="D222" s="587" t="s">
        <v>236</v>
      </c>
      <c r="E222" s="720" t="s">
        <v>734</v>
      </c>
      <c r="F222" s="580"/>
      <c r="G222" s="600">
        <f>G223</f>
        <v>650</v>
      </c>
      <c r="H222" s="600">
        <f>H223</f>
        <v>850</v>
      </c>
      <c r="I222" s="600">
        <f>I223</f>
        <v>850</v>
      </c>
      <c r="J222" s="612"/>
    </row>
    <row r="223" spans="1:10" s="613" customFormat="1" ht="75" x14ac:dyDescent="0.25">
      <c r="A223" s="303" t="s">
        <v>465</v>
      </c>
      <c r="B223" s="597" t="s">
        <v>234</v>
      </c>
      <c r="C223" s="587" t="s">
        <v>441</v>
      </c>
      <c r="D223" s="587" t="s">
        <v>236</v>
      </c>
      <c r="E223" s="720" t="s">
        <v>734</v>
      </c>
      <c r="F223" s="580" t="s">
        <v>247</v>
      </c>
      <c r="G223" s="611">
        <v>650</v>
      </c>
      <c r="H223" s="611">
        <v>850</v>
      </c>
      <c r="I223" s="611">
        <v>850</v>
      </c>
      <c r="J223" s="612"/>
    </row>
    <row r="224" spans="1:10" s="613" customFormat="1" x14ac:dyDescent="0.25">
      <c r="A224" s="549" t="s">
        <v>310</v>
      </c>
      <c r="B224" s="597" t="s">
        <v>234</v>
      </c>
      <c r="C224" s="587" t="s">
        <v>441</v>
      </c>
      <c r="D224" s="587" t="s">
        <v>236</v>
      </c>
      <c r="E224" s="720" t="s">
        <v>536</v>
      </c>
      <c r="F224" s="592"/>
      <c r="G224" s="600">
        <f>G225+G226</f>
        <v>37.5</v>
      </c>
      <c r="H224" s="600">
        <f>H225+H226</f>
        <v>23.5</v>
      </c>
      <c r="I224" s="600">
        <f>I225+I226</f>
        <v>23.5</v>
      </c>
      <c r="J224" s="612"/>
    </row>
    <row r="225" spans="1:10" s="613" customFormat="1" x14ac:dyDescent="0.25">
      <c r="A225" s="551" t="s">
        <v>254</v>
      </c>
      <c r="B225" s="597" t="s">
        <v>234</v>
      </c>
      <c r="C225" s="587" t="s">
        <v>441</v>
      </c>
      <c r="D225" s="587" t="s">
        <v>236</v>
      </c>
      <c r="E225" s="624" t="s">
        <v>536</v>
      </c>
      <c r="F225" s="592" t="s">
        <v>255</v>
      </c>
      <c r="G225" s="611">
        <v>36.5</v>
      </c>
      <c r="H225" s="611">
        <v>23.5</v>
      </c>
      <c r="I225" s="611">
        <v>23.5</v>
      </c>
      <c r="J225" s="612"/>
    </row>
    <row r="226" spans="1:10" s="613" customFormat="1" x14ac:dyDescent="0.25">
      <c r="A226" s="551" t="s">
        <v>256</v>
      </c>
      <c r="B226" s="597" t="s">
        <v>234</v>
      </c>
      <c r="C226" s="587" t="s">
        <v>441</v>
      </c>
      <c r="D226" s="587" t="s">
        <v>236</v>
      </c>
      <c r="E226" s="607" t="s">
        <v>536</v>
      </c>
      <c r="F226" s="580" t="s">
        <v>257</v>
      </c>
      <c r="G226" s="611">
        <v>1</v>
      </c>
      <c r="H226" s="611">
        <v>0</v>
      </c>
      <c r="I226" s="611">
        <v>0</v>
      </c>
      <c r="J226" s="612"/>
    </row>
    <row r="227" spans="1:10" s="613" customFormat="1" x14ac:dyDescent="0.25">
      <c r="A227" s="590" t="s">
        <v>467</v>
      </c>
      <c r="B227" s="617" t="s">
        <v>234</v>
      </c>
      <c r="C227" s="579">
        <v>10</v>
      </c>
      <c r="D227" s="579"/>
      <c r="E227" s="582"/>
      <c r="F227" s="581"/>
      <c r="G227" s="583">
        <f>G234+G228</f>
        <v>1</v>
      </c>
      <c r="H227" s="583">
        <f>H234+H228</f>
        <v>1</v>
      </c>
      <c r="I227" s="583">
        <f>I234+I228</f>
        <v>1</v>
      </c>
      <c r="J227" s="612"/>
    </row>
    <row r="228" spans="1:10" s="613" customFormat="1" x14ac:dyDescent="0.25">
      <c r="A228" s="590" t="s">
        <v>468</v>
      </c>
      <c r="B228" s="580" t="s">
        <v>234</v>
      </c>
      <c r="C228" s="721">
        <v>10</v>
      </c>
      <c r="D228" s="633" t="s">
        <v>236</v>
      </c>
      <c r="E228" s="582"/>
      <c r="F228" s="633"/>
      <c r="G228" s="583">
        <f t="shared" ref="G228:I232" si="24">G229</f>
        <v>1</v>
      </c>
      <c r="H228" s="583">
        <f t="shared" si="24"/>
        <v>1</v>
      </c>
      <c r="I228" s="583">
        <f t="shared" si="24"/>
        <v>1</v>
      </c>
      <c r="J228" s="612"/>
    </row>
    <row r="229" spans="1:10" s="613" customFormat="1" ht="47.25" x14ac:dyDescent="0.25">
      <c r="A229" s="590" t="s">
        <v>469</v>
      </c>
      <c r="B229" s="591" t="s">
        <v>234</v>
      </c>
      <c r="C229" s="579">
        <v>10</v>
      </c>
      <c r="D229" s="581" t="s">
        <v>236</v>
      </c>
      <c r="E229" s="582" t="s">
        <v>566</v>
      </c>
      <c r="F229" s="581"/>
      <c r="G229" s="583">
        <f t="shared" si="24"/>
        <v>1</v>
      </c>
      <c r="H229" s="583">
        <f t="shared" si="24"/>
        <v>1</v>
      </c>
      <c r="I229" s="583">
        <f t="shared" si="24"/>
        <v>1</v>
      </c>
      <c r="J229" s="612"/>
    </row>
    <row r="230" spans="1:10" s="613" customFormat="1" ht="63" x14ac:dyDescent="0.25">
      <c r="A230" s="722" t="s">
        <v>735</v>
      </c>
      <c r="B230" s="597" t="s">
        <v>234</v>
      </c>
      <c r="C230" s="623">
        <v>10</v>
      </c>
      <c r="D230" s="587" t="s">
        <v>236</v>
      </c>
      <c r="E230" s="624" t="s">
        <v>570</v>
      </c>
      <c r="F230" s="580"/>
      <c r="G230" s="665">
        <f t="shared" si="24"/>
        <v>1</v>
      </c>
      <c r="H230" s="665">
        <f t="shared" si="24"/>
        <v>1</v>
      </c>
      <c r="I230" s="665">
        <f t="shared" si="24"/>
        <v>1</v>
      </c>
      <c r="J230" s="612"/>
    </row>
    <row r="231" spans="1:10" s="613" customFormat="1" ht="31.5" x14ac:dyDescent="0.25">
      <c r="A231" s="723" t="s">
        <v>473</v>
      </c>
      <c r="B231" s="591" t="s">
        <v>234</v>
      </c>
      <c r="C231" s="620">
        <v>10</v>
      </c>
      <c r="D231" s="580" t="s">
        <v>236</v>
      </c>
      <c r="E231" s="582" t="s">
        <v>571</v>
      </c>
      <c r="F231" s="580"/>
      <c r="G231" s="663">
        <f t="shared" si="24"/>
        <v>1</v>
      </c>
      <c r="H231" s="663">
        <f t="shared" si="24"/>
        <v>1</v>
      </c>
      <c r="I231" s="663">
        <f t="shared" si="24"/>
        <v>1</v>
      </c>
      <c r="J231" s="612"/>
    </row>
    <row r="232" spans="1:10" s="613" customFormat="1" x14ac:dyDescent="0.25">
      <c r="A232" s="625" t="s">
        <v>475</v>
      </c>
      <c r="B232" s="597" t="s">
        <v>234</v>
      </c>
      <c r="C232" s="623">
        <v>10</v>
      </c>
      <c r="D232" s="587" t="s">
        <v>236</v>
      </c>
      <c r="E232" s="624" t="s">
        <v>572</v>
      </c>
      <c r="F232" s="587"/>
      <c r="G232" s="608">
        <f>G233</f>
        <v>1</v>
      </c>
      <c r="H232" s="608">
        <f t="shared" si="24"/>
        <v>1</v>
      </c>
      <c r="I232" s="608">
        <f t="shared" si="24"/>
        <v>1</v>
      </c>
      <c r="J232" s="612"/>
    </row>
    <row r="233" spans="1:10" s="613" customFormat="1" x14ac:dyDescent="0.25">
      <c r="A233" s="551" t="s">
        <v>477</v>
      </c>
      <c r="B233" s="597" t="s">
        <v>234</v>
      </c>
      <c r="C233" s="623">
        <v>10</v>
      </c>
      <c r="D233" s="587" t="s">
        <v>236</v>
      </c>
      <c r="E233" s="624" t="s">
        <v>572</v>
      </c>
      <c r="F233" s="580" t="s">
        <v>478</v>
      </c>
      <c r="G233" s="611">
        <v>1</v>
      </c>
      <c r="H233" s="611">
        <v>1</v>
      </c>
      <c r="I233" s="611">
        <v>1</v>
      </c>
      <c r="J233" s="612"/>
    </row>
    <row r="234" spans="1:10" s="613" customFormat="1" ht="18.75" hidden="1" customHeight="1" x14ac:dyDescent="0.25">
      <c r="A234" s="549" t="s">
        <v>479</v>
      </c>
      <c r="B234" s="597" t="s">
        <v>234</v>
      </c>
      <c r="C234" s="623">
        <v>10</v>
      </c>
      <c r="D234" s="587" t="s">
        <v>317</v>
      </c>
      <c r="E234" s="607" t="s">
        <v>736</v>
      </c>
      <c r="F234" s="587"/>
      <c r="G234" s="611"/>
      <c r="H234" s="611"/>
      <c r="I234" s="611">
        <f>I235</f>
        <v>0</v>
      </c>
      <c r="J234" s="612"/>
    </row>
    <row r="235" spans="1:10" s="613" customFormat="1" ht="56.25" hidden="1" customHeight="1" x14ac:dyDescent="0.25">
      <c r="A235" s="664" t="s">
        <v>737</v>
      </c>
      <c r="B235" s="597" t="s">
        <v>234</v>
      </c>
      <c r="C235" s="623">
        <v>10</v>
      </c>
      <c r="D235" s="587" t="s">
        <v>317</v>
      </c>
      <c r="E235" s="607" t="s">
        <v>391</v>
      </c>
      <c r="F235" s="587"/>
      <c r="G235" s="611"/>
      <c r="H235" s="611"/>
      <c r="I235" s="611">
        <f>I236</f>
        <v>0</v>
      </c>
      <c r="J235" s="612"/>
    </row>
    <row r="236" spans="1:10" s="613" customFormat="1" ht="75" hidden="1" customHeight="1" x14ac:dyDescent="0.25">
      <c r="A236" s="551" t="s">
        <v>738</v>
      </c>
      <c r="B236" s="597" t="s">
        <v>234</v>
      </c>
      <c r="C236" s="623">
        <v>10</v>
      </c>
      <c r="D236" s="587" t="s">
        <v>317</v>
      </c>
      <c r="E236" s="607" t="s">
        <v>739</v>
      </c>
      <c r="F236" s="587"/>
      <c r="G236" s="611"/>
      <c r="H236" s="611"/>
      <c r="I236" s="611">
        <f>I238+I240+I242</f>
        <v>0</v>
      </c>
      <c r="J236" s="612"/>
    </row>
    <row r="237" spans="1:10" s="613" customFormat="1" hidden="1" x14ac:dyDescent="0.25">
      <c r="A237" s="547" t="s">
        <v>740</v>
      </c>
      <c r="B237" s="591" t="s">
        <v>234</v>
      </c>
      <c r="C237" s="620">
        <v>10</v>
      </c>
      <c r="D237" s="580" t="s">
        <v>317</v>
      </c>
      <c r="E237" s="582" t="s">
        <v>741</v>
      </c>
      <c r="F237" s="580"/>
      <c r="G237" s="605"/>
      <c r="H237" s="605"/>
      <c r="I237" s="605">
        <f>I238</f>
        <v>0</v>
      </c>
      <c r="J237" s="612"/>
    </row>
    <row r="238" spans="1:10" s="589" customFormat="1" ht="18.75" hidden="1" customHeight="1" x14ac:dyDescent="0.25">
      <c r="A238" s="549" t="s">
        <v>742</v>
      </c>
      <c r="B238" s="597" t="s">
        <v>234</v>
      </c>
      <c r="C238" s="623">
        <v>10</v>
      </c>
      <c r="D238" s="587" t="s">
        <v>317</v>
      </c>
      <c r="E238" s="607" t="s">
        <v>743</v>
      </c>
      <c r="F238" s="587"/>
      <c r="G238" s="611"/>
      <c r="H238" s="611"/>
      <c r="I238" s="611">
        <f>I239</f>
        <v>0</v>
      </c>
      <c r="J238" s="588"/>
    </row>
    <row r="239" spans="1:10" s="589" customFormat="1" ht="18.75" hidden="1" customHeight="1" x14ac:dyDescent="0.25">
      <c r="A239" s="551" t="s">
        <v>477</v>
      </c>
      <c r="B239" s="597" t="s">
        <v>234</v>
      </c>
      <c r="C239" s="623">
        <v>10</v>
      </c>
      <c r="D239" s="587" t="s">
        <v>317</v>
      </c>
      <c r="E239" s="607" t="s">
        <v>743</v>
      </c>
      <c r="F239" s="587" t="s">
        <v>478</v>
      </c>
      <c r="G239" s="611"/>
      <c r="H239" s="611"/>
      <c r="I239" s="611"/>
      <c r="J239" s="588"/>
    </row>
    <row r="240" spans="1:10" s="725" customFormat="1" ht="31.5" hidden="1" x14ac:dyDescent="0.25">
      <c r="A240" s="622" t="s">
        <v>744</v>
      </c>
      <c r="B240" s="597" t="s">
        <v>234</v>
      </c>
      <c r="C240" s="623">
        <v>10</v>
      </c>
      <c r="D240" s="587" t="s">
        <v>317</v>
      </c>
      <c r="E240" s="624" t="s">
        <v>741</v>
      </c>
      <c r="F240" s="587"/>
      <c r="G240" s="611"/>
      <c r="H240" s="611"/>
      <c r="I240" s="611">
        <f>I241</f>
        <v>0</v>
      </c>
      <c r="J240" s="724"/>
    </row>
    <row r="241" spans="1:10" s="589" customFormat="1" hidden="1" x14ac:dyDescent="0.25">
      <c r="A241" s="551" t="s">
        <v>477</v>
      </c>
      <c r="B241" s="597" t="s">
        <v>234</v>
      </c>
      <c r="C241" s="623">
        <v>10</v>
      </c>
      <c r="D241" s="587" t="s">
        <v>317</v>
      </c>
      <c r="E241" s="624" t="s">
        <v>741</v>
      </c>
      <c r="F241" s="587" t="s">
        <v>478</v>
      </c>
      <c r="G241" s="611"/>
      <c r="H241" s="611"/>
      <c r="I241" s="611"/>
      <c r="J241" s="588"/>
    </row>
    <row r="242" spans="1:10" s="589" customFormat="1" ht="31.5" hidden="1" x14ac:dyDescent="0.25">
      <c r="A242" s="551" t="s">
        <v>745</v>
      </c>
      <c r="B242" s="597" t="s">
        <v>234</v>
      </c>
      <c r="C242" s="623">
        <v>10</v>
      </c>
      <c r="D242" s="587" t="s">
        <v>317</v>
      </c>
      <c r="E242" s="624" t="s">
        <v>741</v>
      </c>
      <c r="F242" s="587"/>
      <c r="G242" s="611"/>
      <c r="H242" s="611"/>
      <c r="I242" s="611">
        <f>I243</f>
        <v>0</v>
      </c>
      <c r="J242" s="588"/>
    </row>
    <row r="243" spans="1:10" s="589" customFormat="1" hidden="1" x14ac:dyDescent="0.25">
      <c r="A243" s="551" t="s">
        <v>477</v>
      </c>
      <c r="B243" s="597" t="s">
        <v>234</v>
      </c>
      <c r="C243" s="623">
        <v>10</v>
      </c>
      <c r="D243" s="587" t="s">
        <v>317</v>
      </c>
      <c r="E243" s="624" t="s">
        <v>741</v>
      </c>
      <c r="F243" s="587" t="s">
        <v>478</v>
      </c>
      <c r="G243" s="611"/>
      <c r="H243" s="611"/>
      <c r="I243" s="611"/>
      <c r="J243" s="588"/>
    </row>
    <row r="244" spans="1:10" s="589" customFormat="1" x14ac:dyDescent="0.25">
      <c r="A244" s="604" t="s">
        <v>486</v>
      </c>
      <c r="B244" s="580" t="s">
        <v>234</v>
      </c>
      <c r="C244" s="620">
        <v>11</v>
      </c>
      <c r="D244" s="580"/>
      <c r="E244" s="599"/>
      <c r="F244" s="587"/>
      <c r="G244" s="605">
        <f t="shared" ref="G244:I246" si="25">+G245</f>
        <v>35</v>
      </c>
      <c r="H244" s="605">
        <f t="shared" si="25"/>
        <v>50</v>
      </c>
      <c r="I244" s="605">
        <f t="shared" si="25"/>
        <v>50</v>
      </c>
      <c r="J244" s="588"/>
    </row>
    <row r="245" spans="1:10" s="589" customFormat="1" x14ac:dyDescent="0.25">
      <c r="A245" s="726" t="s">
        <v>487</v>
      </c>
      <c r="B245" s="580" t="s">
        <v>234</v>
      </c>
      <c r="C245" s="620">
        <v>11</v>
      </c>
      <c r="D245" s="580" t="s">
        <v>236</v>
      </c>
      <c r="E245" s="593"/>
      <c r="F245" s="587"/>
      <c r="G245" s="605">
        <f t="shared" si="25"/>
        <v>35</v>
      </c>
      <c r="H245" s="605">
        <f t="shared" si="25"/>
        <v>50</v>
      </c>
      <c r="I245" s="605">
        <f t="shared" si="25"/>
        <v>50</v>
      </c>
      <c r="J245" s="588"/>
    </row>
    <row r="246" spans="1:10" s="589" customFormat="1" ht="78.75" x14ac:dyDescent="0.25">
      <c r="A246" s="604" t="s">
        <v>746</v>
      </c>
      <c r="B246" s="580" t="s">
        <v>234</v>
      </c>
      <c r="C246" s="580" t="s">
        <v>489</v>
      </c>
      <c r="D246" s="580" t="s">
        <v>236</v>
      </c>
      <c r="E246" s="593" t="s">
        <v>747</v>
      </c>
      <c r="F246" s="580"/>
      <c r="G246" s="605">
        <f t="shared" si="25"/>
        <v>35</v>
      </c>
      <c r="H246" s="605">
        <f t="shared" si="25"/>
        <v>50</v>
      </c>
      <c r="I246" s="605">
        <f t="shared" si="25"/>
        <v>50</v>
      </c>
      <c r="J246" s="588"/>
    </row>
    <row r="247" spans="1:10" s="589" customFormat="1" ht="78.75" x14ac:dyDescent="0.25">
      <c r="A247" s="603" t="s">
        <v>748</v>
      </c>
      <c r="B247" s="587" t="s">
        <v>234</v>
      </c>
      <c r="C247" s="587" t="s">
        <v>489</v>
      </c>
      <c r="D247" s="587" t="s">
        <v>236</v>
      </c>
      <c r="E247" s="599" t="s">
        <v>652</v>
      </c>
      <c r="F247" s="587"/>
      <c r="G247" s="611">
        <f>+G249+G251</f>
        <v>35</v>
      </c>
      <c r="H247" s="611">
        <f>+H249+H251</f>
        <v>50</v>
      </c>
      <c r="I247" s="611">
        <f>+I249+I251</f>
        <v>50</v>
      </c>
      <c r="J247" s="588"/>
    </row>
    <row r="248" spans="1:10" s="589" customFormat="1" ht="47.25" x14ac:dyDescent="0.25">
      <c r="A248" s="604" t="s">
        <v>493</v>
      </c>
      <c r="B248" s="580" t="s">
        <v>234</v>
      </c>
      <c r="C248" s="580" t="s">
        <v>489</v>
      </c>
      <c r="D248" s="580" t="s">
        <v>236</v>
      </c>
      <c r="E248" s="593" t="s">
        <v>653</v>
      </c>
      <c r="F248" s="580"/>
      <c r="G248" s="663">
        <f>G249</f>
        <v>35</v>
      </c>
      <c r="H248" s="663">
        <f>H249</f>
        <v>50</v>
      </c>
      <c r="I248" s="663">
        <f>I249</f>
        <v>50</v>
      </c>
      <c r="J248" s="588"/>
    </row>
    <row r="249" spans="1:10" s="589" customFormat="1" ht="47.25" x14ac:dyDescent="0.25">
      <c r="A249" s="548" t="s">
        <v>495</v>
      </c>
      <c r="B249" s="587" t="s">
        <v>234</v>
      </c>
      <c r="C249" s="587" t="s">
        <v>489</v>
      </c>
      <c r="D249" s="587" t="s">
        <v>236</v>
      </c>
      <c r="E249" s="599" t="s">
        <v>654</v>
      </c>
      <c r="F249" s="587"/>
      <c r="G249" s="611">
        <f>+G250</f>
        <v>35</v>
      </c>
      <c r="H249" s="611">
        <f>+H250</f>
        <v>50</v>
      </c>
      <c r="I249" s="611">
        <f>+I250</f>
        <v>50</v>
      </c>
      <c r="J249" s="588"/>
    </row>
    <row r="250" spans="1:10" s="589" customFormat="1" x14ac:dyDescent="0.25">
      <c r="A250" s="551" t="s">
        <v>254</v>
      </c>
      <c r="B250" s="587" t="s">
        <v>234</v>
      </c>
      <c r="C250" s="587" t="s">
        <v>489</v>
      </c>
      <c r="D250" s="587" t="s">
        <v>236</v>
      </c>
      <c r="E250" s="727" t="s">
        <v>654</v>
      </c>
      <c r="F250" s="580" t="s">
        <v>255</v>
      </c>
      <c r="G250" s="611">
        <v>35</v>
      </c>
      <c r="H250" s="611">
        <v>50</v>
      </c>
      <c r="I250" s="611">
        <v>50</v>
      </c>
      <c r="J250" s="588"/>
    </row>
    <row r="251" spans="1:10" s="589" customFormat="1" ht="31.5" hidden="1" x14ac:dyDescent="0.25">
      <c r="A251" s="551" t="s">
        <v>749</v>
      </c>
      <c r="B251" s="587" t="s">
        <v>234</v>
      </c>
      <c r="C251" s="587" t="s">
        <v>489</v>
      </c>
      <c r="D251" s="587" t="s">
        <v>236</v>
      </c>
      <c r="E251" s="727" t="s">
        <v>750</v>
      </c>
      <c r="F251" s="587"/>
      <c r="G251" s="611">
        <f>+G252</f>
        <v>0</v>
      </c>
      <c r="H251" s="611">
        <f>+H252</f>
        <v>0</v>
      </c>
      <c r="I251" s="611">
        <f>+I252</f>
        <v>0</v>
      </c>
      <c r="J251" s="588"/>
    </row>
    <row r="252" spans="1:10" s="589" customFormat="1" hidden="1" x14ac:dyDescent="0.25">
      <c r="A252" s="551" t="s">
        <v>254</v>
      </c>
      <c r="B252" s="587" t="s">
        <v>234</v>
      </c>
      <c r="C252" s="587" t="s">
        <v>489</v>
      </c>
      <c r="D252" s="587" t="s">
        <v>236</v>
      </c>
      <c r="E252" s="727" t="s">
        <v>750</v>
      </c>
      <c r="F252" s="587" t="s">
        <v>255</v>
      </c>
      <c r="G252" s="611"/>
      <c r="H252" s="611"/>
      <c r="I252" s="611"/>
      <c r="J252" s="588"/>
    </row>
    <row r="253" spans="1:10" s="589" customFormat="1" x14ac:dyDescent="0.25">
      <c r="A253" s="728" t="s">
        <v>751</v>
      </c>
      <c r="B253" s="580" t="s">
        <v>234</v>
      </c>
      <c r="C253" s="580" t="s">
        <v>288</v>
      </c>
      <c r="D253" s="580"/>
      <c r="E253" s="580"/>
      <c r="F253" s="580"/>
      <c r="G253" s="605">
        <f t="shared" ref="G253:I255" si="26">G254</f>
        <v>0.309</v>
      </c>
      <c r="H253" s="605">
        <f t="shared" si="26"/>
        <v>0</v>
      </c>
      <c r="I253" s="605">
        <f t="shared" si="26"/>
        <v>0</v>
      </c>
      <c r="J253" s="588"/>
    </row>
    <row r="254" spans="1:10" s="589" customFormat="1" x14ac:dyDescent="0.25">
      <c r="A254" s="729" t="s">
        <v>752</v>
      </c>
      <c r="B254" s="587" t="s">
        <v>234</v>
      </c>
      <c r="C254" s="587" t="s">
        <v>288</v>
      </c>
      <c r="D254" s="587" t="s">
        <v>236</v>
      </c>
      <c r="E254" s="587"/>
      <c r="F254" s="587"/>
      <c r="G254" s="611">
        <f t="shared" si="26"/>
        <v>0.309</v>
      </c>
      <c r="H254" s="611">
        <f t="shared" si="26"/>
        <v>0</v>
      </c>
      <c r="I254" s="611">
        <f t="shared" si="26"/>
        <v>0</v>
      </c>
      <c r="J254" s="588"/>
    </row>
    <row r="255" spans="1:10" s="589" customFormat="1" ht="47.25" x14ac:dyDescent="0.25">
      <c r="A255" s="604" t="s">
        <v>753</v>
      </c>
      <c r="B255" s="587" t="s">
        <v>234</v>
      </c>
      <c r="C255" s="587" t="s">
        <v>288</v>
      </c>
      <c r="D255" s="587" t="s">
        <v>236</v>
      </c>
      <c r="E255" s="587" t="s">
        <v>502</v>
      </c>
      <c r="F255" s="587"/>
      <c r="G255" s="611">
        <f t="shared" si="26"/>
        <v>0.309</v>
      </c>
      <c r="H255" s="611">
        <f t="shared" si="26"/>
        <v>0</v>
      </c>
      <c r="I255" s="611">
        <f t="shared" si="26"/>
        <v>0</v>
      </c>
      <c r="J255" s="588"/>
    </row>
    <row r="256" spans="1:10" s="589" customFormat="1" ht="63" x14ac:dyDescent="0.25">
      <c r="A256" s="603" t="s">
        <v>754</v>
      </c>
      <c r="B256" s="587" t="s">
        <v>234</v>
      </c>
      <c r="C256" s="587" t="s">
        <v>288</v>
      </c>
      <c r="D256" s="587" t="s">
        <v>236</v>
      </c>
      <c r="E256" s="587" t="s">
        <v>504</v>
      </c>
      <c r="F256" s="587"/>
      <c r="G256" s="611">
        <f>G258</f>
        <v>0.309</v>
      </c>
      <c r="H256" s="611">
        <f>H258</f>
        <v>0</v>
      </c>
      <c r="I256" s="611">
        <f>I258</f>
        <v>0</v>
      </c>
      <c r="J256" s="588"/>
    </row>
    <row r="257" spans="1:10" s="589" customFormat="1" ht="31.5" x14ac:dyDescent="0.25">
      <c r="A257" s="604" t="s">
        <v>505</v>
      </c>
      <c r="B257" s="580" t="s">
        <v>234</v>
      </c>
      <c r="C257" s="580" t="s">
        <v>288</v>
      </c>
      <c r="D257" s="580" t="s">
        <v>236</v>
      </c>
      <c r="E257" s="593" t="s">
        <v>504</v>
      </c>
      <c r="F257" s="580"/>
      <c r="G257" s="605">
        <f t="shared" ref="G257:I258" si="27">G258</f>
        <v>0.309</v>
      </c>
      <c r="H257" s="605">
        <f t="shared" si="27"/>
        <v>0</v>
      </c>
      <c r="I257" s="605">
        <f t="shared" si="27"/>
        <v>0</v>
      </c>
      <c r="J257" s="588"/>
    </row>
    <row r="258" spans="1:10" s="589" customFormat="1" x14ac:dyDescent="0.25">
      <c r="A258" s="729" t="s">
        <v>500</v>
      </c>
      <c r="B258" s="587" t="s">
        <v>234</v>
      </c>
      <c r="C258" s="587" t="s">
        <v>288</v>
      </c>
      <c r="D258" s="587" t="s">
        <v>236</v>
      </c>
      <c r="E258" s="587" t="s">
        <v>507</v>
      </c>
      <c r="F258" s="587"/>
      <c r="G258" s="611">
        <f t="shared" si="27"/>
        <v>0.309</v>
      </c>
      <c r="H258" s="611">
        <f t="shared" si="27"/>
        <v>0</v>
      </c>
      <c r="I258" s="611">
        <f t="shared" si="27"/>
        <v>0</v>
      </c>
      <c r="J258" s="588"/>
    </row>
    <row r="259" spans="1:10" s="589" customFormat="1" x14ac:dyDescent="0.25">
      <c r="A259" s="729" t="s">
        <v>508</v>
      </c>
      <c r="B259" s="587" t="s">
        <v>234</v>
      </c>
      <c r="C259" s="587" t="s">
        <v>288</v>
      </c>
      <c r="D259" s="587" t="s">
        <v>236</v>
      </c>
      <c r="E259" s="587" t="s">
        <v>507</v>
      </c>
      <c r="F259" s="580" t="s">
        <v>509</v>
      </c>
      <c r="G259" s="605">
        <v>0.309</v>
      </c>
      <c r="H259" s="605">
        <v>0</v>
      </c>
      <c r="I259" s="611">
        <v>0</v>
      </c>
      <c r="J259" s="588"/>
    </row>
    <row r="260" spans="1:10" s="589" customFormat="1" x14ac:dyDescent="0.25">
      <c r="A260" s="551" t="s">
        <v>497</v>
      </c>
      <c r="B260" s="587"/>
      <c r="C260" s="587"/>
      <c r="D260" s="587"/>
      <c r="E260" s="599"/>
      <c r="F260" s="587"/>
      <c r="G260" s="611"/>
      <c r="H260" s="611"/>
      <c r="I260" s="611"/>
      <c r="J260" s="588"/>
    </row>
    <row r="261" spans="1:10" s="589" customFormat="1" x14ac:dyDescent="0.25">
      <c r="A261" s="730"/>
      <c r="B261" s="731"/>
      <c r="C261" s="731"/>
      <c r="D261" s="731"/>
      <c r="E261" s="732"/>
      <c r="F261" s="731"/>
      <c r="G261" s="733"/>
      <c r="H261" s="733"/>
      <c r="I261" s="733"/>
      <c r="J261" s="588"/>
    </row>
    <row r="262" spans="1:10" s="589" customFormat="1" x14ac:dyDescent="0.25">
      <c r="A262" s="730"/>
      <c r="B262" s="731"/>
      <c r="C262" s="731"/>
      <c r="D262" s="731"/>
      <c r="E262" s="732"/>
      <c r="F262" s="731"/>
      <c r="G262" s="733"/>
      <c r="H262" s="733"/>
      <c r="I262" s="733"/>
      <c r="J262" s="588"/>
    </row>
    <row r="263" spans="1:10" s="589" customFormat="1" x14ac:dyDescent="0.25">
      <c r="A263" s="730"/>
      <c r="B263" s="731"/>
      <c r="C263" s="731"/>
      <c r="D263" s="731"/>
      <c r="E263" s="732"/>
      <c r="F263" s="731"/>
      <c r="G263" s="733"/>
      <c r="H263" s="733"/>
      <c r="I263" s="733"/>
      <c r="J263" s="588"/>
    </row>
    <row r="264" spans="1:10" s="589" customFormat="1" x14ac:dyDescent="0.25">
      <c r="A264" s="730"/>
      <c r="B264" s="731"/>
      <c r="C264" s="731"/>
      <c r="D264" s="731"/>
      <c r="E264" s="732"/>
      <c r="F264" s="731"/>
      <c r="G264" s="733"/>
      <c r="H264" s="733"/>
      <c r="I264" s="733"/>
      <c r="J264" s="588"/>
    </row>
    <row r="265" spans="1:10" s="589" customFormat="1" x14ac:dyDescent="0.25">
      <c r="A265" s="730"/>
      <c r="B265" s="731"/>
      <c r="C265" s="731"/>
      <c r="D265" s="731"/>
      <c r="E265" s="732"/>
      <c r="F265" s="731"/>
      <c r="G265" s="733"/>
      <c r="H265" s="733"/>
      <c r="I265" s="733"/>
      <c r="J265" s="588"/>
    </row>
    <row r="266" spans="1:10" s="589" customFormat="1" x14ac:dyDescent="0.25">
      <c r="A266" s="730"/>
      <c r="B266" s="731"/>
      <c r="C266" s="731"/>
      <c r="D266" s="731"/>
      <c r="E266" s="732"/>
      <c r="F266" s="731"/>
      <c r="G266" s="733"/>
      <c r="H266" s="733"/>
      <c r="I266" s="733"/>
      <c r="J266" s="588"/>
    </row>
    <row r="267" spans="1:10" s="589" customFormat="1" x14ac:dyDescent="0.25">
      <c r="A267" s="730"/>
      <c r="B267" s="731"/>
      <c r="C267" s="731"/>
      <c r="D267" s="731"/>
      <c r="E267" s="732"/>
      <c r="F267" s="731"/>
      <c r="G267" s="733"/>
      <c r="H267" s="733"/>
      <c r="I267" s="733"/>
      <c r="J267" s="588"/>
    </row>
    <row r="268" spans="1:10" s="589" customFormat="1" x14ac:dyDescent="0.25">
      <c r="A268" s="730"/>
      <c r="B268" s="731"/>
      <c r="C268" s="731"/>
      <c r="D268" s="731"/>
      <c r="E268" s="732"/>
      <c r="F268" s="731"/>
      <c r="G268" s="733"/>
      <c r="H268" s="733"/>
      <c r="I268" s="733"/>
      <c r="J268" s="588"/>
    </row>
    <row r="269" spans="1:10" s="589" customFormat="1" x14ac:dyDescent="0.25">
      <c r="A269" s="730"/>
      <c r="B269" s="731"/>
      <c r="C269" s="731"/>
      <c r="D269" s="731"/>
      <c r="E269" s="732"/>
      <c r="F269" s="731"/>
      <c r="G269" s="733"/>
      <c r="H269" s="733"/>
      <c r="I269" s="733"/>
      <c r="J269" s="588"/>
    </row>
    <row r="270" spans="1:10" s="589" customFormat="1" x14ac:dyDescent="0.25">
      <c r="A270" s="730"/>
      <c r="B270" s="731"/>
      <c r="C270" s="731"/>
      <c r="D270" s="731"/>
      <c r="E270" s="732"/>
      <c r="F270" s="731"/>
      <c r="G270" s="733"/>
      <c r="H270" s="733"/>
      <c r="I270" s="733"/>
      <c r="J270" s="588"/>
    </row>
    <row r="271" spans="1:10" s="589" customFormat="1" x14ac:dyDescent="0.25">
      <c r="A271" s="730"/>
      <c r="B271" s="731"/>
      <c r="C271" s="731"/>
      <c r="D271" s="731"/>
      <c r="E271" s="732"/>
      <c r="F271" s="731"/>
      <c r="G271" s="733"/>
      <c r="H271" s="733"/>
      <c r="I271" s="733"/>
      <c r="J271" s="588"/>
    </row>
    <row r="272" spans="1:10" s="589" customFormat="1" x14ac:dyDescent="0.25">
      <c r="A272" s="730"/>
      <c r="B272" s="731"/>
      <c r="C272" s="731"/>
      <c r="D272" s="731"/>
      <c r="E272" s="732"/>
      <c r="F272" s="731"/>
      <c r="G272" s="733"/>
      <c r="H272" s="733"/>
      <c r="I272" s="733"/>
      <c r="J272" s="588"/>
    </row>
    <row r="273" spans="1:10" s="589" customFormat="1" x14ac:dyDescent="0.25">
      <c r="A273" s="730"/>
      <c r="B273" s="731"/>
      <c r="C273" s="731"/>
      <c r="D273" s="731"/>
      <c r="E273" s="732"/>
      <c r="F273" s="731"/>
      <c r="G273" s="733"/>
      <c r="H273" s="733"/>
      <c r="I273" s="733"/>
      <c r="J273" s="588"/>
    </row>
    <row r="274" spans="1:10" s="589" customFormat="1" x14ac:dyDescent="0.25">
      <c r="A274" s="730"/>
      <c r="B274" s="731"/>
      <c r="C274" s="731"/>
      <c r="D274" s="731"/>
      <c r="E274" s="732"/>
      <c r="F274" s="731"/>
      <c r="G274" s="733"/>
      <c r="H274" s="733"/>
      <c r="I274" s="733"/>
      <c r="J274" s="588"/>
    </row>
    <row r="275" spans="1:10" s="589" customFormat="1" x14ac:dyDescent="0.25">
      <c r="A275" s="730"/>
      <c r="B275" s="731"/>
      <c r="C275" s="731"/>
      <c r="D275" s="731"/>
      <c r="E275" s="732"/>
      <c r="F275" s="731"/>
      <c r="G275" s="733"/>
      <c r="H275" s="733"/>
      <c r="I275" s="733"/>
      <c r="J275" s="588"/>
    </row>
    <row r="276" spans="1:10" s="589" customFormat="1" x14ac:dyDescent="0.25">
      <c r="A276" s="730"/>
      <c r="B276" s="731"/>
      <c r="C276" s="731"/>
      <c r="D276" s="731"/>
      <c r="E276" s="732"/>
      <c r="F276" s="731"/>
      <c r="G276" s="733"/>
      <c r="H276" s="733"/>
      <c r="I276" s="733"/>
      <c r="J276" s="588"/>
    </row>
    <row r="277" spans="1:10" s="589" customFormat="1" x14ac:dyDescent="0.25">
      <c r="A277" s="730"/>
      <c r="B277" s="731"/>
      <c r="C277" s="731"/>
      <c r="D277" s="731"/>
      <c r="E277" s="732"/>
      <c r="F277" s="731"/>
      <c r="G277" s="733"/>
      <c r="H277" s="733"/>
      <c r="I277" s="733"/>
      <c r="J277" s="588"/>
    </row>
    <row r="278" spans="1:10" s="589" customFormat="1" x14ac:dyDescent="0.25">
      <c r="A278" s="730"/>
      <c r="B278" s="731"/>
      <c r="C278" s="731"/>
      <c r="D278" s="731"/>
      <c r="E278" s="732"/>
      <c r="F278" s="731"/>
      <c r="G278" s="733"/>
      <c r="H278" s="733"/>
      <c r="I278" s="733"/>
      <c r="J278" s="588"/>
    </row>
    <row r="279" spans="1:10" s="589" customFormat="1" x14ac:dyDescent="0.25">
      <c r="A279" s="730"/>
      <c r="B279" s="731"/>
      <c r="C279" s="731"/>
      <c r="D279" s="731"/>
      <c r="E279" s="732"/>
      <c r="F279" s="731"/>
      <c r="G279" s="733"/>
      <c r="H279" s="733"/>
      <c r="I279" s="733"/>
      <c r="J279" s="588"/>
    </row>
    <row r="280" spans="1:10" s="589" customFormat="1" x14ac:dyDescent="0.25">
      <c r="A280" s="730"/>
      <c r="B280" s="731"/>
      <c r="C280" s="731"/>
      <c r="D280" s="731"/>
      <c r="E280" s="732"/>
      <c r="F280" s="731"/>
      <c r="G280" s="733"/>
      <c r="H280" s="733"/>
      <c r="I280" s="733"/>
      <c r="J280" s="588"/>
    </row>
    <row r="281" spans="1:10" s="589" customFormat="1" x14ac:dyDescent="0.25">
      <c r="A281" s="730"/>
      <c r="B281" s="731"/>
      <c r="C281" s="731"/>
      <c r="D281" s="731"/>
      <c r="E281" s="732"/>
      <c r="F281" s="731"/>
      <c r="G281" s="733"/>
      <c r="H281" s="733"/>
      <c r="I281" s="733"/>
      <c r="J281" s="588"/>
    </row>
    <row r="282" spans="1:10" s="589" customFormat="1" x14ac:dyDescent="0.25">
      <c r="A282" s="730"/>
      <c r="B282" s="731"/>
      <c r="C282" s="731"/>
      <c r="D282" s="731"/>
      <c r="E282" s="732"/>
      <c r="F282" s="731"/>
      <c r="G282" s="733"/>
      <c r="H282" s="733"/>
      <c r="I282" s="733"/>
      <c r="J282" s="588"/>
    </row>
    <row r="283" spans="1:10" s="589" customFormat="1" x14ac:dyDescent="0.25">
      <c r="A283" s="730"/>
      <c r="B283" s="731"/>
      <c r="C283" s="731"/>
      <c r="D283" s="731"/>
      <c r="E283" s="732"/>
      <c r="F283" s="731"/>
      <c r="G283" s="733"/>
      <c r="H283" s="733"/>
      <c r="I283" s="733"/>
      <c r="J283" s="588"/>
    </row>
    <row r="284" spans="1:10" x14ac:dyDescent="0.25">
      <c r="C284" s="731"/>
      <c r="D284" s="731"/>
      <c r="F284" s="731"/>
      <c r="G284" s="733"/>
      <c r="H284" s="733"/>
      <c r="I284" s="733"/>
    </row>
    <row r="285" spans="1:10" x14ac:dyDescent="0.25">
      <c r="C285" s="731"/>
      <c r="D285" s="731"/>
      <c r="F285" s="731"/>
      <c r="G285" s="733"/>
      <c r="H285" s="733"/>
      <c r="I285" s="733"/>
    </row>
    <row r="286" spans="1:10" x14ac:dyDescent="0.25">
      <c r="C286" s="731"/>
      <c r="D286" s="731"/>
      <c r="F286" s="731"/>
      <c r="G286" s="733"/>
      <c r="H286" s="733"/>
      <c r="I286" s="733"/>
    </row>
    <row r="287" spans="1:10" x14ac:dyDescent="0.25">
      <c r="C287" s="731"/>
      <c r="D287" s="731"/>
      <c r="F287" s="731"/>
      <c r="G287" s="733"/>
      <c r="H287" s="733"/>
      <c r="I287" s="733"/>
    </row>
    <row r="288" spans="1:10" x14ac:dyDescent="0.25">
      <c r="C288" s="731"/>
      <c r="D288" s="731"/>
      <c r="F288" s="731"/>
      <c r="G288" s="733"/>
      <c r="H288" s="733"/>
      <c r="I288" s="733"/>
    </row>
    <row r="289" spans="1:255" s="584" customFormat="1" x14ac:dyDescent="0.25">
      <c r="A289" s="730"/>
      <c r="B289" s="731"/>
      <c r="C289" s="731"/>
      <c r="D289" s="731"/>
      <c r="E289" s="732"/>
      <c r="F289" s="731"/>
      <c r="G289" s="733"/>
      <c r="H289" s="733"/>
      <c r="I289" s="733"/>
      <c r="K289" s="734"/>
      <c r="L289" s="734"/>
      <c r="M289" s="734"/>
      <c r="N289" s="734"/>
      <c r="O289" s="734"/>
      <c r="P289" s="734"/>
      <c r="Q289" s="734"/>
      <c r="R289" s="734"/>
      <c r="S289" s="734"/>
      <c r="T289" s="734"/>
      <c r="U289" s="734"/>
      <c r="V289" s="734"/>
      <c r="W289" s="734"/>
      <c r="X289" s="734"/>
      <c r="Y289" s="734"/>
      <c r="Z289" s="734"/>
      <c r="AA289" s="734"/>
      <c r="AB289" s="734"/>
      <c r="AC289" s="734"/>
      <c r="AD289" s="734"/>
      <c r="AE289" s="734"/>
      <c r="AF289" s="734"/>
      <c r="AG289" s="734"/>
      <c r="AH289" s="734"/>
      <c r="AI289" s="734"/>
      <c r="AJ289" s="734"/>
      <c r="AK289" s="734"/>
      <c r="AL289" s="734"/>
      <c r="AM289" s="734"/>
      <c r="AN289" s="734"/>
      <c r="AO289" s="734"/>
      <c r="AP289" s="734"/>
      <c r="AQ289" s="734"/>
      <c r="AR289" s="734"/>
      <c r="AS289" s="734"/>
      <c r="AT289" s="734"/>
      <c r="AU289" s="734"/>
      <c r="AV289" s="734"/>
      <c r="AW289" s="734"/>
      <c r="AX289" s="734"/>
      <c r="AY289" s="734"/>
      <c r="AZ289" s="734"/>
      <c r="BA289" s="734"/>
      <c r="BB289" s="734"/>
      <c r="BC289" s="734"/>
      <c r="BD289" s="734"/>
      <c r="BE289" s="734"/>
      <c r="BF289" s="734"/>
      <c r="BG289" s="734"/>
      <c r="BH289" s="734"/>
      <c r="BI289" s="734"/>
      <c r="BJ289" s="734"/>
      <c r="BK289" s="734"/>
      <c r="BL289" s="734"/>
      <c r="BM289" s="734"/>
      <c r="BN289" s="734"/>
      <c r="BO289" s="734"/>
      <c r="BP289" s="734"/>
      <c r="BQ289" s="734"/>
      <c r="BR289" s="734"/>
      <c r="BS289" s="734"/>
      <c r="BT289" s="734"/>
      <c r="BU289" s="734"/>
      <c r="BV289" s="734"/>
      <c r="BW289" s="734"/>
      <c r="BX289" s="734"/>
      <c r="BY289" s="734"/>
      <c r="BZ289" s="734"/>
      <c r="CA289" s="734"/>
      <c r="CB289" s="734"/>
      <c r="CC289" s="734"/>
      <c r="CD289" s="734"/>
      <c r="CE289" s="734"/>
      <c r="CF289" s="734"/>
      <c r="CG289" s="734"/>
      <c r="CH289" s="734"/>
      <c r="CI289" s="734"/>
      <c r="CJ289" s="734"/>
      <c r="CK289" s="734"/>
      <c r="CL289" s="734"/>
      <c r="CM289" s="734"/>
      <c r="CN289" s="734"/>
      <c r="CO289" s="734"/>
      <c r="CP289" s="734"/>
      <c r="CQ289" s="734"/>
      <c r="CR289" s="734"/>
      <c r="CS289" s="734"/>
      <c r="CT289" s="734"/>
      <c r="CU289" s="734"/>
      <c r="CV289" s="734"/>
      <c r="CW289" s="734"/>
      <c r="CX289" s="734"/>
      <c r="CY289" s="734"/>
      <c r="CZ289" s="734"/>
      <c r="DA289" s="734"/>
      <c r="DB289" s="734"/>
      <c r="DC289" s="734"/>
      <c r="DD289" s="734"/>
      <c r="DE289" s="734"/>
      <c r="DF289" s="734"/>
      <c r="DG289" s="734"/>
      <c r="DH289" s="734"/>
      <c r="DI289" s="734"/>
      <c r="DJ289" s="734"/>
      <c r="DK289" s="734"/>
      <c r="DL289" s="734"/>
      <c r="DM289" s="734"/>
      <c r="DN289" s="734"/>
      <c r="DO289" s="734"/>
      <c r="DP289" s="734"/>
      <c r="DQ289" s="734"/>
      <c r="DR289" s="734"/>
      <c r="DS289" s="734"/>
      <c r="DT289" s="734"/>
      <c r="DU289" s="734"/>
      <c r="DV289" s="734"/>
      <c r="DW289" s="734"/>
      <c r="DX289" s="734"/>
      <c r="DY289" s="734"/>
      <c r="DZ289" s="734"/>
      <c r="EA289" s="734"/>
      <c r="EB289" s="734"/>
      <c r="EC289" s="734"/>
      <c r="ED289" s="734"/>
      <c r="EE289" s="734"/>
      <c r="EF289" s="734"/>
      <c r="EG289" s="734"/>
      <c r="EH289" s="734"/>
      <c r="EI289" s="734"/>
      <c r="EJ289" s="734"/>
      <c r="EK289" s="734"/>
      <c r="EL289" s="734"/>
      <c r="EM289" s="734"/>
      <c r="EN289" s="734"/>
      <c r="EO289" s="734"/>
      <c r="EP289" s="734"/>
      <c r="EQ289" s="734"/>
      <c r="ER289" s="734"/>
      <c r="ES289" s="734"/>
      <c r="ET289" s="734"/>
      <c r="EU289" s="734"/>
      <c r="EV289" s="734"/>
      <c r="EW289" s="734"/>
      <c r="EX289" s="734"/>
      <c r="EY289" s="734"/>
      <c r="EZ289" s="734"/>
      <c r="FA289" s="734"/>
      <c r="FB289" s="734"/>
      <c r="FC289" s="734"/>
      <c r="FD289" s="734"/>
      <c r="FE289" s="734"/>
      <c r="FF289" s="734"/>
      <c r="FG289" s="734"/>
      <c r="FH289" s="734"/>
      <c r="FI289" s="734"/>
      <c r="FJ289" s="734"/>
      <c r="FK289" s="734"/>
      <c r="FL289" s="734"/>
      <c r="FM289" s="734"/>
      <c r="FN289" s="734"/>
      <c r="FO289" s="734"/>
      <c r="FP289" s="734"/>
      <c r="FQ289" s="734"/>
      <c r="FR289" s="734"/>
      <c r="FS289" s="734"/>
      <c r="FT289" s="734"/>
      <c r="FU289" s="734"/>
      <c r="FV289" s="734"/>
      <c r="FW289" s="734"/>
      <c r="FX289" s="734"/>
      <c r="FY289" s="734"/>
      <c r="FZ289" s="734"/>
      <c r="GA289" s="734"/>
      <c r="GB289" s="734"/>
      <c r="GC289" s="734"/>
      <c r="GD289" s="734"/>
      <c r="GE289" s="734"/>
      <c r="GF289" s="734"/>
      <c r="GG289" s="734"/>
      <c r="GH289" s="734"/>
      <c r="GI289" s="734"/>
      <c r="GJ289" s="734"/>
      <c r="GK289" s="734"/>
      <c r="GL289" s="734"/>
      <c r="GM289" s="734"/>
      <c r="GN289" s="734"/>
      <c r="GO289" s="734"/>
      <c r="GP289" s="734"/>
      <c r="GQ289" s="734"/>
      <c r="GR289" s="734"/>
      <c r="GS289" s="734"/>
      <c r="GT289" s="734"/>
      <c r="GU289" s="734"/>
      <c r="GV289" s="734"/>
      <c r="GW289" s="734"/>
      <c r="GX289" s="734"/>
      <c r="GY289" s="734"/>
      <c r="GZ289" s="734"/>
      <c r="HA289" s="734"/>
      <c r="HB289" s="734"/>
      <c r="HC289" s="734"/>
      <c r="HD289" s="734"/>
      <c r="HE289" s="734"/>
      <c r="HF289" s="734"/>
      <c r="HG289" s="734"/>
      <c r="HH289" s="734"/>
      <c r="HI289" s="734"/>
      <c r="HJ289" s="734"/>
      <c r="HK289" s="734"/>
      <c r="HL289" s="734"/>
      <c r="HM289" s="734"/>
      <c r="HN289" s="734"/>
      <c r="HO289" s="734"/>
      <c r="HP289" s="734"/>
      <c r="HQ289" s="734"/>
      <c r="HR289" s="734"/>
      <c r="HS289" s="734"/>
      <c r="HT289" s="734"/>
      <c r="HU289" s="734"/>
      <c r="HV289" s="734"/>
      <c r="HW289" s="734"/>
      <c r="HX289" s="734"/>
      <c r="HY289" s="734"/>
      <c r="HZ289" s="734"/>
      <c r="IA289" s="734"/>
      <c r="IB289" s="734"/>
      <c r="IC289" s="734"/>
      <c r="ID289" s="734"/>
      <c r="IE289" s="734"/>
      <c r="IF289" s="734"/>
      <c r="IG289" s="734"/>
      <c r="IH289" s="734"/>
      <c r="II289" s="734"/>
      <c r="IJ289" s="734"/>
      <c r="IK289" s="734"/>
      <c r="IL289" s="734"/>
      <c r="IM289" s="734"/>
      <c r="IN289" s="734"/>
      <c r="IO289" s="734"/>
      <c r="IP289" s="734"/>
      <c r="IQ289" s="734"/>
      <c r="IR289" s="734"/>
      <c r="IS289" s="734"/>
      <c r="IT289" s="734"/>
      <c r="IU289" s="734"/>
    </row>
  </sheetData>
  <mergeCells count="8">
    <mergeCell ref="A7:F7"/>
    <mergeCell ref="A8:I8"/>
    <mergeCell ref="A1:I1"/>
    <mergeCell ref="A2:I2"/>
    <mergeCell ref="A3:I3"/>
    <mergeCell ref="A4:I4"/>
    <mergeCell ref="A5:I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view="pageBreakPreview" zoomScale="60" zoomScaleNormal="100" workbookViewId="0">
      <selection activeCell="I17" sqref="I17"/>
    </sheetView>
  </sheetViews>
  <sheetFormatPr defaultRowHeight="15" x14ac:dyDescent="0.25"/>
  <cols>
    <col min="1" max="1" width="98.85546875" style="455" customWidth="1"/>
    <col min="2" max="2" width="17" style="566" customWidth="1"/>
    <col min="3" max="3" width="9.7109375" style="567" customWidth="1"/>
    <col min="4" max="4" width="14.140625" style="568" customWidth="1"/>
    <col min="5" max="5" width="17.5703125" style="455" customWidth="1"/>
    <col min="6" max="6" width="16.42578125" style="455" customWidth="1"/>
    <col min="7" max="7" width="17" style="456" customWidth="1"/>
    <col min="8" max="16384" width="9.140625" style="456"/>
  </cols>
  <sheetData>
    <row r="1" spans="1:11" ht="12.75" customHeight="1" x14ac:dyDescent="0.25">
      <c r="B1" s="789" t="s">
        <v>511</v>
      </c>
      <c r="C1" s="789"/>
      <c r="D1" s="789"/>
      <c r="E1" s="789"/>
      <c r="F1" s="789"/>
    </row>
    <row r="2" spans="1:11" ht="55.5" customHeight="1" x14ac:dyDescent="0.25">
      <c r="A2" s="457" t="s">
        <v>512</v>
      </c>
      <c r="B2" s="789" t="s">
        <v>513</v>
      </c>
      <c r="C2" s="789"/>
      <c r="D2" s="789"/>
      <c r="E2" s="789"/>
      <c r="F2" s="789"/>
    </row>
    <row r="3" spans="1:11" ht="15.75" customHeight="1" x14ac:dyDescent="0.25">
      <c r="A3" s="457" t="s">
        <v>512</v>
      </c>
      <c r="B3" s="789" t="s">
        <v>514</v>
      </c>
      <c r="C3" s="789"/>
      <c r="D3" s="789"/>
      <c r="E3" s="789"/>
      <c r="F3" s="789"/>
    </row>
    <row r="4" spans="1:11" ht="87.75" customHeight="1" x14ac:dyDescent="0.25">
      <c r="A4" s="790" t="s">
        <v>515</v>
      </c>
      <c r="B4" s="790"/>
      <c r="C4" s="790"/>
      <c r="D4" s="790"/>
      <c r="E4" s="790"/>
      <c r="F4" s="790"/>
    </row>
    <row r="5" spans="1:11" ht="15.75" x14ac:dyDescent="0.25">
      <c r="A5" s="458" t="s">
        <v>516</v>
      </c>
      <c r="B5" s="459"/>
      <c r="C5" s="459"/>
      <c r="D5" s="459"/>
      <c r="F5" s="460" t="s">
        <v>226</v>
      </c>
    </row>
    <row r="6" spans="1:11" ht="15.75" x14ac:dyDescent="0.25">
      <c r="A6" s="461" t="s">
        <v>10</v>
      </c>
      <c r="B6" s="462" t="s">
        <v>230</v>
      </c>
      <c r="C6" s="462" t="s">
        <v>231</v>
      </c>
      <c r="D6" s="463">
        <v>2021</v>
      </c>
      <c r="E6" s="464">
        <v>2022</v>
      </c>
      <c r="F6" s="465" t="s">
        <v>517</v>
      </c>
    </row>
    <row r="7" spans="1:11" ht="15" customHeight="1" x14ac:dyDescent="0.25">
      <c r="A7" s="461" t="s">
        <v>518</v>
      </c>
      <c r="B7" s="462" t="s">
        <v>519</v>
      </c>
      <c r="C7" s="462" t="s">
        <v>520</v>
      </c>
      <c r="D7" s="466" t="s">
        <v>521</v>
      </c>
      <c r="E7" s="467">
        <v>5</v>
      </c>
      <c r="F7" s="467">
        <v>6</v>
      </c>
    </row>
    <row r="8" spans="1:11" ht="15.75" x14ac:dyDescent="0.25">
      <c r="A8" s="468" t="s">
        <v>232</v>
      </c>
      <c r="B8" s="462" t="s">
        <v>512</v>
      </c>
      <c r="C8" s="462" t="s">
        <v>512</v>
      </c>
      <c r="D8" s="469">
        <f>D9+D34+D40+D50+D81+D93+D105+D108+D111+D114+D121+D124+D128+D136+D143+D145+D161+D150+D183+D179+D158+D67+D188</f>
        <v>17535.881110000002</v>
      </c>
      <c r="E8" s="469">
        <f>E9+E34+E40+E50+E81+E93+E105+E108+E111+E114+E121+E124+E128+E136+E143+E145+E161+E150+E183+E179+E158+E67</f>
        <v>13881.842999999997</v>
      </c>
      <c r="F8" s="469">
        <f>F9+F34+F40+F50+F81+F93+F105+F108+F111+F114+F121+F124+F128+F136+F143+F145+F161+F150+F183+F179+F158+F67</f>
        <v>12405.514999999998</v>
      </c>
      <c r="G8" s="470">
        <f>D9+D34+D40+D50+D67+D81+D95+D124+D128+D135+D141+D145+D150+D158+D161+D179+D183+D188</f>
        <v>17535.881110000002</v>
      </c>
    </row>
    <row r="9" spans="1:11" ht="47.25" x14ac:dyDescent="0.25">
      <c r="A9" s="471" t="s">
        <v>443</v>
      </c>
      <c r="B9" s="472" t="s">
        <v>522</v>
      </c>
      <c r="C9" s="472" t="s">
        <v>512</v>
      </c>
      <c r="D9" s="469">
        <f>D10+D25</f>
        <v>8294.6</v>
      </c>
      <c r="E9" s="469">
        <f>E10+E25</f>
        <v>4944.3239999999996</v>
      </c>
      <c r="F9" s="469">
        <f>F10+F25</f>
        <v>5067.7929999999997</v>
      </c>
    </row>
    <row r="10" spans="1:11" ht="47.25" x14ac:dyDescent="0.25">
      <c r="A10" s="468" t="s">
        <v>445</v>
      </c>
      <c r="B10" s="472" t="s">
        <v>523</v>
      </c>
      <c r="C10" s="472" t="s">
        <v>512</v>
      </c>
      <c r="D10" s="469">
        <f>D11</f>
        <v>7265.1</v>
      </c>
      <c r="E10" s="469">
        <f>E11</f>
        <v>4070.8239999999996</v>
      </c>
      <c r="F10" s="469">
        <f>F11</f>
        <v>4194.2929999999997</v>
      </c>
      <c r="J10" s="473"/>
    </row>
    <row r="11" spans="1:11" ht="31.5" x14ac:dyDescent="0.25">
      <c r="A11" s="474" t="s">
        <v>447</v>
      </c>
      <c r="B11" s="472" t="s">
        <v>524</v>
      </c>
      <c r="C11" s="475"/>
      <c r="D11" s="476">
        <f>D14+D23+D12+D22+D20+D17</f>
        <v>7265.1</v>
      </c>
      <c r="E11" s="476">
        <f>E14+E23</f>
        <v>4070.8239999999996</v>
      </c>
      <c r="F11" s="476">
        <f>F14+F23</f>
        <v>4194.2929999999997</v>
      </c>
    </row>
    <row r="12" spans="1:11" ht="31.5" x14ac:dyDescent="0.25">
      <c r="A12" s="477" t="s">
        <v>463</v>
      </c>
      <c r="B12" s="462" t="s">
        <v>525</v>
      </c>
      <c r="C12" s="475"/>
      <c r="D12" s="466">
        <f>D13</f>
        <v>1135.846</v>
      </c>
      <c r="E12" s="466">
        <v>0</v>
      </c>
      <c r="F12" s="466">
        <v>0</v>
      </c>
    </row>
    <row r="13" spans="1:11" ht="47.25" x14ac:dyDescent="0.25">
      <c r="A13" s="461" t="s">
        <v>246</v>
      </c>
      <c r="B13" s="462" t="s">
        <v>525</v>
      </c>
      <c r="C13" s="475" t="s">
        <v>247</v>
      </c>
      <c r="D13" s="466">
        <v>1135.846</v>
      </c>
      <c r="E13" s="466">
        <v>0</v>
      </c>
      <c r="F13" s="466">
        <v>0</v>
      </c>
    </row>
    <row r="14" spans="1:11" ht="15.75" x14ac:dyDescent="0.25">
      <c r="A14" s="478" t="s">
        <v>526</v>
      </c>
      <c r="B14" s="462" t="s">
        <v>527</v>
      </c>
      <c r="C14" s="475"/>
      <c r="D14" s="466">
        <f>D15+D16</f>
        <v>1323.9080000000001</v>
      </c>
      <c r="E14" s="466">
        <f>E12+E15+E16</f>
        <v>1368.356</v>
      </c>
      <c r="F14" s="466">
        <f>F12+F15+F16</f>
        <v>1491.825</v>
      </c>
    </row>
    <row r="15" spans="1:11" ht="15.75" x14ac:dyDescent="0.25">
      <c r="A15" s="467" t="s">
        <v>528</v>
      </c>
      <c r="B15" s="462" t="s">
        <v>527</v>
      </c>
      <c r="C15" s="475" t="s">
        <v>255</v>
      </c>
      <c r="D15" s="466">
        <v>1250.508</v>
      </c>
      <c r="E15" s="466">
        <v>1318.356</v>
      </c>
      <c r="F15" s="466">
        <v>1441.825</v>
      </c>
      <c r="G15" s="479"/>
      <c r="H15" s="479"/>
      <c r="I15" s="479"/>
      <c r="J15" s="479"/>
      <c r="K15" s="479"/>
    </row>
    <row r="16" spans="1:11" ht="15.75" x14ac:dyDescent="0.25">
      <c r="A16" s="467" t="s">
        <v>256</v>
      </c>
      <c r="B16" s="462" t="s">
        <v>527</v>
      </c>
      <c r="C16" s="475" t="s">
        <v>257</v>
      </c>
      <c r="D16" s="466">
        <f>1.9+71.5</f>
        <v>73.400000000000006</v>
      </c>
      <c r="E16" s="466">
        <v>50</v>
      </c>
      <c r="F16" s="466">
        <v>50</v>
      </c>
      <c r="G16" s="479"/>
      <c r="H16" s="479"/>
      <c r="I16" s="479"/>
      <c r="J16" s="479"/>
      <c r="K16" s="479"/>
    </row>
    <row r="17" spans="1:11" s="202" customFormat="1" ht="31.5" x14ac:dyDescent="0.25">
      <c r="A17" s="480" t="s">
        <v>450</v>
      </c>
      <c r="B17" s="481" t="s">
        <v>529</v>
      </c>
      <c r="C17" s="482"/>
      <c r="D17" s="483">
        <f>D18</f>
        <v>1102.5</v>
      </c>
      <c r="E17" s="466">
        <v>0</v>
      </c>
      <c r="F17" s="466">
        <v>0</v>
      </c>
      <c r="G17" s="484"/>
      <c r="H17" s="485"/>
      <c r="I17" s="485"/>
      <c r="J17" s="485"/>
      <c r="K17" s="486"/>
    </row>
    <row r="18" spans="1:11" s="202" customFormat="1" ht="18.75" x14ac:dyDescent="0.25">
      <c r="A18" s="487" t="s">
        <v>313</v>
      </c>
      <c r="B18" s="481" t="s">
        <v>529</v>
      </c>
      <c r="C18" s="488" t="s">
        <v>255</v>
      </c>
      <c r="D18" s="466">
        <v>1102.5</v>
      </c>
      <c r="E18" s="466">
        <v>0</v>
      </c>
      <c r="F18" s="466">
        <v>0</v>
      </c>
      <c r="G18" s="489"/>
      <c r="H18" s="485"/>
      <c r="I18" s="485"/>
      <c r="J18" s="485"/>
      <c r="K18" s="486"/>
    </row>
    <row r="19" spans="1:11" s="202" customFormat="1" ht="18.75" x14ac:dyDescent="0.25">
      <c r="A19" s="490" t="s">
        <v>530</v>
      </c>
      <c r="B19" s="491" t="s">
        <v>531</v>
      </c>
      <c r="C19" s="482"/>
      <c r="D19" s="483">
        <v>0</v>
      </c>
      <c r="E19" s="466">
        <v>0</v>
      </c>
      <c r="F19" s="466">
        <v>0</v>
      </c>
      <c r="G19" s="484"/>
      <c r="H19" s="485"/>
      <c r="I19" s="485"/>
      <c r="J19" s="485"/>
      <c r="K19" s="486"/>
    </row>
    <row r="20" spans="1:11" s="202" customFormat="1" ht="18.75" x14ac:dyDescent="0.25">
      <c r="A20" s="492" t="s">
        <v>313</v>
      </c>
      <c r="B20" s="491" t="s">
        <v>531</v>
      </c>
      <c r="C20" s="488" t="s">
        <v>255</v>
      </c>
      <c r="D20" s="466">
        <v>250</v>
      </c>
      <c r="E20" s="466">
        <v>0</v>
      </c>
      <c r="F20" s="466">
        <v>0</v>
      </c>
      <c r="G20" s="489"/>
      <c r="H20" s="485"/>
      <c r="I20" s="485"/>
      <c r="J20" s="485"/>
      <c r="K20" s="486"/>
    </row>
    <row r="21" spans="1:11" s="202" customFormat="1" ht="18.75" x14ac:dyDescent="0.25">
      <c r="A21" s="490" t="s">
        <v>530</v>
      </c>
      <c r="B21" s="491" t="s">
        <v>532</v>
      </c>
      <c r="C21" s="482"/>
      <c r="D21" s="483">
        <v>0</v>
      </c>
      <c r="E21" s="466">
        <v>0</v>
      </c>
      <c r="F21" s="466">
        <v>0</v>
      </c>
      <c r="G21" s="484"/>
      <c r="H21" s="485"/>
      <c r="I21" s="485"/>
      <c r="J21" s="485"/>
      <c r="K21" s="486"/>
    </row>
    <row r="22" spans="1:11" s="202" customFormat="1" ht="18.75" x14ac:dyDescent="0.25">
      <c r="A22" s="492" t="s">
        <v>313</v>
      </c>
      <c r="B22" s="491" t="s">
        <v>532</v>
      </c>
      <c r="C22" s="488" t="s">
        <v>255</v>
      </c>
      <c r="D22" s="466">
        <v>0</v>
      </c>
      <c r="E22" s="466"/>
      <c r="F22" s="466"/>
      <c r="G22" s="489"/>
      <c r="H22" s="485"/>
      <c r="I22" s="485"/>
      <c r="J22" s="485"/>
      <c r="K22" s="486"/>
    </row>
    <row r="23" spans="1:11" ht="31.5" x14ac:dyDescent="0.25">
      <c r="A23" s="493" t="s">
        <v>457</v>
      </c>
      <c r="B23" s="462" t="s">
        <v>533</v>
      </c>
      <c r="C23" s="475"/>
      <c r="D23" s="466">
        <f>D24</f>
        <v>3452.846</v>
      </c>
      <c r="E23" s="466">
        <f t="shared" ref="E23:F23" si="0">E24</f>
        <v>2702.4679999999998</v>
      </c>
      <c r="F23" s="466">
        <f t="shared" si="0"/>
        <v>2702.4679999999998</v>
      </c>
      <c r="G23" s="479"/>
      <c r="H23" s="479"/>
      <c r="I23" s="479"/>
      <c r="J23" s="479"/>
      <c r="K23" s="479"/>
    </row>
    <row r="24" spans="1:11" ht="47.25" x14ac:dyDescent="0.25">
      <c r="A24" s="461" t="s">
        <v>246</v>
      </c>
      <c r="B24" s="462" t="s">
        <v>533</v>
      </c>
      <c r="C24" s="475" t="s">
        <v>247</v>
      </c>
      <c r="D24" s="466">
        <v>3452.846</v>
      </c>
      <c r="E24" s="466">
        <v>2702.4679999999998</v>
      </c>
      <c r="F24" s="466">
        <v>2702.4679999999998</v>
      </c>
    </row>
    <row r="25" spans="1:11" ht="47.25" x14ac:dyDescent="0.25">
      <c r="A25" s="468" t="s">
        <v>459</v>
      </c>
      <c r="B25" s="475" t="s">
        <v>460</v>
      </c>
      <c r="C25" s="475"/>
      <c r="D25" s="469">
        <f>D26</f>
        <v>1029.5</v>
      </c>
      <c r="E25" s="469">
        <f>E26</f>
        <v>873.5</v>
      </c>
      <c r="F25" s="469">
        <f>F26</f>
        <v>873.5</v>
      </c>
    </row>
    <row r="26" spans="1:11" ht="31.5" x14ac:dyDescent="0.25">
      <c r="A26" s="474" t="s">
        <v>461</v>
      </c>
      <c r="B26" s="475" t="s">
        <v>462</v>
      </c>
      <c r="C26" s="475"/>
      <c r="D26" s="469">
        <f>D28+D29+D31</f>
        <v>1029.5</v>
      </c>
      <c r="E26" s="469">
        <f>E29+E31</f>
        <v>873.5</v>
      </c>
      <c r="F26" s="469">
        <f>F29+F31</f>
        <v>873.5</v>
      </c>
    </row>
    <row r="27" spans="1:11" ht="47.25" x14ac:dyDescent="0.25">
      <c r="A27" s="461" t="s">
        <v>246</v>
      </c>
      <c r="B27" s="494" t="s">
        <v>534</v>
      </c>
      <c r="C27" s="475"/>
      <c r="D27" s="466">
        <f>D28</f>
        <v>342</v>
      </c>
      <c r="E27" s="466">
        <f t="shared" ref="E27:F27" si="1">E28</f>
        <v>0</v>
      </c>
      <c r="F27" s="466">
        <f t="shared" si="1"/>
        <v>0</v>
      </c>
    </row>
    <row r="28" spans="1:11" ht="47.25" x14ac:dyDescent="0.25">
      <c r="A28" s="461" t="s">
        <v>246</v>
      </c>
      <c r="B28" s="494" t="s">
        <v>534</v>
      </c>
      <c r="C28" s="475" t="s">
        <v>247</v>
      </c>
      <c r="D28" s="466">
        <v>342</v>
      </c>
      <c r="E28" s="466">
        <v>0</v>
      </c>
      <c r="F28" s="466">
        <v>0</v>
      </c>
    </row>
    <row r="29" spans="1:11" ht="31.5" x14ac:dyDescent="0.25">
      <c r="A29" s="468" t="s">
        <v>457</v>
      </c>
      <c r="B29" s="494" t="s">
        <v>535</v>
      </c>
      <c r="C29" s="475"/>
      <c r="D29" s="466">
        <f>D30</f>
        <v>650</v>
      </c>
      <c r="E29" s="466">
        <f>E30</f>
        <v>850</v>
      </c>
      <c r="F29" s="466">
        <f>F30</f>
        <v>850</v>
      </c>
    </row>
    <row r="30" spans="1:11" ht="47.25" x14ac:dyDescent="0.25">
      <c r="A30" s="461" t="s">
        <v>246</v>
      </c>
      <c r="B30" s="494" t="s">
        <v>535</v>
      </c>
      <c r="C30" s="475" t="s">
        <v>247</v>
      </c>
      <c r="D30" s="466">
        <v>650</v>
      </c>
      <c r="E30" s="466">
        <v>850</v>
      </c>
      <c r="F30" s="466">
        <v>850</v>
      </c>
    </row>
    <row r="31" spans="1:11" ht="15.75" x14ac:dyDescent="0.25">
      <c r="A31" s="461" t="s">
        <v>310</v>
      </c>
      <c r="B31" s="494" t="s">
        <v>536</v>
      </c>
      <c r="C31" s="475"/>
      <c r="D31" s="466">
        <f>D32+D33</f>
        <v>37.5</v>
      </c>
      <c r="E31" s="466">
        <f>E32+E33</f>
        <v>23.5</v>
      </c>
      <c r="F31" s="466">
        <f>F32+F33</f>
        <v>23.5</v>
      </c>
    </row>
    <row r="32" spans="1:11" ht="15.75" x14ac:dyDescent="0.25">
      <c r="A32" s="467" t="s">
        <v>254</v>
      </c>
      <c r="B32" s="494" t="s">
        <v>536</v>
      </c>
      <c r="C32" s="475" t="s">
        <v>255</v>
      </c>
      <c r="D32" s="466">
        <v>36.5</v>
      </c>
      <c r="E32" s="466">
        <v>23.5</v>
      </c>
      <c r="F32" s="466">
        <v>23.5</v>
      </c>
    </row>
    <row r="33" spans="1:6" ht="15.75" x14ac:dyDescent="0.25">
      <c r="A33" s="467" t="s">
        <v>256</v>
      </c>
      <c r="B33" s="494" t="s">
        <v>536</v>
      </c>
      <c r="C33" s="475" t="s">
        <v>257</v>
      </c>
      <c r="D33" s="466">
        <v>1</v>
      </c>
      <c r="E33" s="466">
        <v>0</v>
      </c>
      <c r="F33" s="466">
        <v>0</v>
      </c>
    </row>
    <row r="34" spans="1:6" ht="15.75" x14ac:dyDescent="0.25">
      <c r="A34" s="495" t="s">
        <v>389</v>
      </c>
      <c r="B34" s="475" t="s">
        <v>391</v>
      </c>
      <c r="C34" s="475"/>
      <c r="D34" s="469">
        <f>D35</f>
        <v>14</v>
      </c>
      <c r="E34" s="469">
        <f>E35</f>
        <v>20</v>
      </c>
      <c r="F34" s="469">
        <f>F35</f>
        <v>20</v>
      </c>
    </row>
    <row r="35" spans="1:6" ht="47.25" x14ac:dyDescent="0.25">
      <c r="A35" s="471" t="s">
        <v>390</v>
      </c>
      <c r="B35" s="475" t="s">
        <v>391</v>
      </c>
      <c r="C35" s="475"/>
      <c r="D35" s="466">
        <f t="shared" ref="D35:F37" si="2">D37</f>
        <v>14</v>
      </c>
      <c r="E35" s="466">
        <f t="shared" si="2"/>
        <v>20</v>
      </c>
      <c r="F35" s="466">
        <f t="shared" si="2"/>
        <v>20</v>
      </c>
    </row>
    <row r="36" spans="1:6" ht="63" x14ac:dyDescent="0.25">
      <c r="A36" s="496" t="s">
        <v>392</v>
      </c>
      <c r="B36" s="497" t="s">
        <v>393</v>
      </c>
      <c r="C36" s="475"/>
      <c r="D36" s="466">
        <f t="shared" si="2"/>
        <v>14</v>
      </c>
      <c r="E36" s="466">
        <f t="shared" si="2"/>
        <v>20</v>
      </c>
      <c r="F36" s="466">
        <f t="shared" si="2"/>
        <v>20</v>
      </c>
    </row>
    <row r="37" spans="1:6" ht="31.5" x14ac:dyDescent="0.25">
      <c r="A37" s="468" t="s">
        <v>394</v>
      </c>
      <c r="B37" s="475" t="s">
        <v>395</v>
      </c>
      <c r="C37" s="475"/>
      <c r="D37" s="466">
        <f t="shared" si="2"/>
        <v>14</v>
      </c>
      <c r="E37" s="466">
        <f t="shared" si="2"/>
        <v>20</v>
      </c>
      <c r="F37" s="466">
        <f t="shared" si="2"/>
        <v>20</v>
      </c>
    </row>
    <row r="38" spans="1:6" ht="15.75" x14ac:dyDescent="0.25">
      <c r="A38" s="498" t="s">
        <v>396</v>
      </c>
      <c r="B38" s="494" t="s">
        <v>397</v>
      </c>
      <c r="C38" s="475"/>
      <c r="D38" s="466">
        <f>D39</f>
        <v>14</v>
      </c>
      <c r="E38" s="466">
        <v>20</v>
      </c>
      <c r="F38" s="466">
        <v>20</v>
      </c>
    </row>
    <row r="39" spans="1:6" ht="15.75" x14ac:dyDescent="0.25">
      <c r="A39" s="461" t="s">
        <v>254</v>
      </c>
      <c r="B39" s="494" t="s">
        <v>397</v>
      </c>
      <c r="C39" s="475" t="s">
        <v>255</v>
      </c>
      <c r="D39" s="466">
        <v>14</v>
      </c>
      <c r="E39" s="466">
        <v>20</v>
      </c>
      <c r="F39" s="466">
        <v>20</v>
      </c>
    </row>
    <row r="40" spans="1:6" ht="15.75" x14ac:dyDescent="0.25">
      <c r="A40" s="495" t="s">
        <v>398</v>
      </c>
      <c r="B40" s="475" t="s">
        <v>391</v>
      </c>
      <c r="C40" s="475"/>
      <c r="D40" s="499">
        <f>D43+D47</f>
        <v>292.10899999999998</v>
      </c>
      <c r="E40" s="499">
        <f>E43+E47</f>
        <v>169.99</v>
      </c>
      <c r="F40" s="499">
        <f>F43+F47</f>
        <v>169.99</v>
      </c>
    </row>
    <row r="41" spans="1:6" ht="47.25" x14ac:dyDescent="0.25">
      <c r="A41" s="471" t="s">
        <v>390</v>
      </c>
      <c r="B41" s="475" t="s">
        <v>391</v>
      </c>
      <c r="C41" s="475"/>
      <c r="D41" s="500">
        <f>D43</f>
        <v>276.2</v>
      </c>
      <c r="E41" s="500">
        <f>E43</f>
        <v>169.99</v>
      </c>
      <c r="F41" s="500">
        <f>F43</f>
        <v>169.99</v>
      </c>
    </row>
    <row r="42" spans="1:6" ht="63" x14ac:dyDescent="0.25">
      <c r="A42" s="501" t="s">
        <v>399</v>
      </c>
      <c r="B42" s="497" t="s">
        <v>393</v>
      </c>
      <c r="C42" s="475"/>
      <c r="D42" s="500">
        <f>D43</f>
        <v>276.2</v>
      </c>
      <c r="E42" s="500">
        <f>E43</f>
        <v>169.99</v>
      </c>
      <c r="F42" s="500">
        <f>F43</f>
        <v>169.99</v>
      </c>
    </row>
    <row r="43" spans="1:6" ht="31.5" x14ac:dyDescent="0.25">
      <c r="A43" s="468" t="s">
        <v>537</v>
      </c>
      <c r="B43" s="475" t="s">
        <v>538</v>
      </c>
      <c r="C43" s="475"/>
      <c r="D43" s="502">
        <f>D44</f>
        <v>276.2</v>
      </c>
      <c r="E43" s="502">
        <f>E45+E46</f>
        <v>169.99</v>
      </c>
      <c r="F43" s="502">
        <f>F45+F46</f>
        <v>169.99</v>
      </c>
    </row>
    <row r="44" spans="1:6" ht="15.75" x14ac:dyDescent="0.25">
      <c r="A44" s="503" t="s">
        <v>400</v>
      </c>
      <c r="B44" s="494" t="s">
        <v>401</v>
      </c>
      <c r="C44" s="475"/>
      <c r="D44" s="502">
        <f>D45+D46</f>
        <v>276.2</v>
      </c>
      <c r="E44" s="502">
        <f>E45+E46</f>
        <v>169.99</v>
      </c>
      <c r="F44" s="502">
        <f>F45+F46</f>
        <v>169.99</v>
      </c>
    </row>
    <row r="45" spans="1:6" ht="15.75" x14ac:dyDescent="0.25">
      <c r="A45" s="467" t="s">
        <v>254</v>
      </c>
      <c r="B45" s="494" t="s">
        <v>401</v>
      </c>
      <c r="C45" s="475" t="s">
        <v>255</v>
      </c>
      <c r="D45" s="466">
        <v>141</v>
      </c>
      <c r="E45" s="466">
        <v>139.99</v>
      </c>
      <c r="F45" s="466">
        <v>139.99</v>
      </c>
    </row>
    <row r="46" spans="1:6" ht="15.75" x14ac:dyDescent="0.25">
      <c r="A46" s="461" t="s">
        <v>539</v>
      </c>
      <c r="B46" s="494" t="s">
        <v>401</v>
      </c>
      <c r="C46" s="475" t="s">
        <v>257</v>
      </c>
      <c r="D46" s="466">
        <f>130+5.2</f>
        <v>135.19999999999999</v>
      </c>
      <c r="E46" s="466">
        <v>30</v>
      </c>
      <c r="F46" s="466">
        <v>30</v>
      </c>
    </row>
    <row r="47" spans="1:6" ht="31.5" x14ac:dyDescent="0.25">
      <c r="A47" s="504" t="s">
        <v>404</v>
      </c>
      <c r="B47" s="505" t="s">
        <v>405</v>
      </c>
      <c r="C47" s="506"/>
      <c r="D47" s="469">
        <f>D48</f>
        <v>15.909000000000001</v>
      </c>
      <c r="E47" s="469">
        <v>0</v>
      </c>
      <c r="F47" s="469">
        <v>0</v>
      </c>
    </row>
    <row r="48" spans="1:6" ht="31.5" x14ac:dyDescent="0.25">
      <c r="A48" s="507" t="s">
        <v>406</v>
      </c>
      <c r="B48" s="508" t="s">
        <v>407</v>
      </c>
      <c r="C48" s="508"/>
      <c r="D48" s="466">
        <f>D49</f>
        <v>15.909000000000001</v>
      </c>
      <c r="E48" s="466">
        <v>0</v>
      </c>
      <c r="F48" s="466">
        <v>0</v>
      </c>
    </row>
    <row r="49" spans="1:6" ht="15.75" x14ac:dyDescent="0.25">
      <c r="A49" s="461" t="s">
        <v>313</v>
      </c>
      <c r="B49" s="508" t="s">
        <v>407</v>
      </c>
      <c r="C49" s="509" t="s">
        <v>255</v>
      </c>
      <c r="D49" s="466">
        <v>15.909000000000001</v>
      </c>
      <c r="E49" s="466">
        <v>0</v>
      </c>
      <c r="F49" s="466">
        <v>0</v>
      </c>
    </row>
    <row r="50" spans="1:6" ht="15.75" x14ac:dyDescent="0.25">
      <c r="A50" s="495" t="s">
        <v>408</v>
      </c>
      <c r="B50" s="475" t="s">
        <v>391</v>
      </c>
      <c r="C50" s="509"/>
      <c r="D50" s="469">
        <f t="shared" ref="D50:F51" si="3">D51</f>
        <v>1631.5540000000001</v>
      </c>
      <c r="E50" s="469">
        <f t="shared" si="3"/>
        <v>1537.826</v>
      </c>
      <c r="F50" s="469">
        <f t="shared" si="3"/>
        <v>1306.356</v>
      </c>
    </row>
    <row r="51" spans="1:6" ht="47.25" x14ac:dyDescent="0.25">
      <c r="A51" s="471" t="s">
        <v>390</v>
      </c>
      <c r="B51" s="475" t="s">
        <v>391</v>
      </c>
      <c r="C51" s="475"/>
      <c r="D51" s="466">
        <f t="shared" si="3"/>
        <v>1631.5540000000001</v>
      </c>
      <c r="E51" s="466">
        <f t="shared" si="3"/>
        <v>1537.826</v>
      </c>
      <c r="F51" s="466">
        <f t="shared" si="3"/>
        <v>1306.356</v>
      </c>
    </row>
    <row r="52" spans="1:6" ht="63" x14ac:dyDescent="0.25">
      <c r="A52" s="496" t="s">
        <v>410</v>
      </c>
      <c r="B52" s="475" t="s">
        <v>393</v>
      </c>
      <c r="C52" s="475"/>
      <c r="D52" s="466">
        <f>D53+D57+D60</f>
        <v>1631.5540000000001</v>
      </c>
      <c r="E52" s="466">
        <f t="shared" ref="E52:F52" si="4">E53+E57+E60</f>
        <v>1537.826</v>
      </c>
      <c r="F52" s="466">
        <f t="shared" si="4"/>
        <v>1306.356</v>
      </c>
    </row>
    <row r="53" spans="1:6" ht="15.75" x14ac:dyDescent="0.25">
      <c r="A53" s="468" t="s">
        <v>412</v>
      </c>
      <c r="B53" s="475" t="s">
        <v>540</v>
      </c>
      <c r="C53" s="475"/>
      <c r="D53" s="466">
        <f>D54</f>
        <v>1262.0350000000001</v>
      </c>
      <c r="E53" s="466">
        <f t="shared" ref="E53:F53" si="5">E54</f>
        <v>1258.816</v>
      </c>
      <c r="F53" s="466">
        <f t="shared" si="5"/>
        <v>1248.356</v>
      </c>
    </row>
    <row r="54" spans="1:6" ht="15.75" x14ac:dyDescent="0.25">
      <c r="A54" s="510" t="s">
        <v>414</v>
      </c>
      <c r="B54" s="494" t="s">
        <v>541</v>
      </c>
      <c r="C54" s="494"/>
      <c r="D54" s="466">
        <f>D55+D56</f>
        <v>1262.0350000000001</v>
      </c>
      <c r="E54" s="466">
        <f t="shared" ref="E54:F54" si="6">E55+E56</f>
        <v>1258.816</v>
      </c>
      <c r="F54" s="466">
        <f t="shared" si="6"/>
        <v>1248.356</v>
      </c>
    </row>
    <row r="55" spans="1:6" ht="15.75" x14ac:dyDescent="0.25">
      <c r="A55" s="478" t="s">
        <v>254</v>
      </c>
      <c r="B55" s="494" t="s">
        <v>541</v>
      </c>
      <c r="C55" s="475" t="s">
        <v>255</v>
      </c>
      <c r="D55" s="502">
        <v>1260.0350000000001</v>
      </c>
      <c r="E55" s="502">
        <v>1258.816</v>
      </c>
      <c r="F55" s="502">
        <v>1248.356</v>
      </c>
    </row>
    <row r="56" spans="1:6" ht="15.75" x14ac:dyDescent="0.25">
      <c r="A56" s="467" t="s">
        <v>256</v>
      </c>
      <c r="B56" s="494" t="s">
        <v>541</v>
      </c>
      <c r="C56" s="475" t="s">
        <v>257</v>
      </c>
      <c r="D56" s="511">
        <v>2</v>
      </c>
      <c r="E56" s="466">
        <v>0</v>
      </c>
      <c r="F56" s="466">
        <v>0</v>
      </c>
    </row>
    <row r="57" spans="1:6" ht="14.25" customHeight="1" x14ac:dyDescent="0.25">
      <c r="A57" s="504" t="s">
        <v>416</v>
      </c>
      <c r="B57" s="475" t="s">
        <v>542</v>
      </c>
      <c r="C57" s="475"/>
      <c r="D57" s="469">
        <f>D59+D66</f>
        <v>0</v>
      </c>
      <c r="E57" s="469"/>
      <c r="F57" s="469"/>
    </row>
    <row r="58" spans="1:6" ht="15" customHeight="1" x14ac:dyDescent="0.25">
      <c r="A58" s="461" t="s">
        <v>414</v>
      </c>
      <c r="B58" s="494" t="s">
        <v>543</v>
      </c>
      <c r="C58" s="475"/>
      <c r="D58" s="466">
        <f>D59</f>
        <v>0</v>
      </c>
      <c r="E58" s="466"/>
      <c r="F58" s="466"/>
    </row>
    <row r="59" spans="1:6" ht="15" customHeight="1" x14ac:dyDescent="0.25">
      <c r="A59" s="461" t="s">
        <v>313</v>
      </c>
      <c r="B59" s="494" t="s">
        <v>543</v>
      </c>
      <c r="C59" s="475" t="s">
        <v>255</v>
      </c>
      <c r="D59" s="511"/>
      <c r="E59" s="466"/>
      <c r="F59" s="466"/>
    </row>
    <row r="60" spans="1:6" ht="31.5" x14ac:dyDescent="0.25">
      <c r="A60" s="468" t="s">
        <v>418</v>
      </c>
      <c r="B60" s="475" t="s">
        <v>544</v>
      </c>
      <c r="C60" s="475"/>
      <c r="D60" s="512">
        <f t="shared" ref="D60:F61" si="7">D61</f>
        <v>369.51900000000001</v>
      </c>
      <c r="E60" s="512">
        <f t="shared" si="7"/>
        <v>279.01</v>
      </c>
      <c r="F60" s="512">
        <f t="shared" si="7"/>
        <v>58</v>
      </c>
    </row>
    <row r="61" spans="1:6" ht="15.75" x14ac:dyDescent="0.25">
      <c r="A61" s="510" t="s">
        <v>414</v>
      </c>
      <c r="B61" s="494" t="s">
        <v>545</v>
      </c>
      <c r="C61" s="475"/>
      <c r="D61" s="502">
        <f t="shared" si="7"/>
        <v>369.51900000000001</v>
      </c>
      <c r="E61" s="502">
        <f t="shared" si="7"/>
        <v>279.01</v>
      </c>
      <c r="F61" s="502">
        <f t="shared" si="7"/>
        <v>58</v>
      </c>
    </row>
    <row r="62" spans="1:6" ht="15.75" x14ac:dyDescent="0.25">
      <c r="A62" s="461" t="s">
        <v>254</v>
      </c>
      <c r="B62" s="494" t="s">
        <v>545</v>
      </c>
      <c r="C62" s="475" t="s">
        <v>255</v>
      </c>
      <c r="D62" s="502">
        <v>369.51900000000001</v>
      </c>
      <c r="E62" s="502">
        <v>279.01</v>
      </c>
      <c r="F62" s="502">
        <v>58</v>
      </c>
    </row>
    <row r="63" spans="1:6" ht="15.75" x14ac:dyDescent="0.25">
      <c r="A63" s="467" t="s">
        <v>256</v>
      </c>
      <c r="B63" s="494" t="s">
        <v>545</v>
      </c>
      <c r="C63" s="475" t="s">
        <v>257</v>
      </c>
      <c r="D63" s="511">
        <v>0</v>
      </c>
      <c r="E63" s="466">
        <v>0</v>
      </c>
      <c r="F63" s="466">
        <v>0</v>
      </c>
    </row>
    <row r="64" spans="1:6" ht="31.5" hidden="1" x14ac:dyDescent="0.25">
      <c r="A64" s="504" t="s">
        <v>546</v>
      </c>
      <c r="B64" s="475" t="s">
        <v>547</v>
      </c>
      <c r="C64" s="475"/>
      <c r="D64" s="469">
        <f t="shared" ref="D64:F65" si="8">D65</f>
        <v>0</v>
      </c>
      <c r="E64" s="469">
        <f t="shared" si="8"/>
        <v>0</v>
      </c>
      <c r="F64" s="469">
        <f t="shared" si="8"/>
        <v>0</v>
      </c>
    </row>
    <row r="65" spans="1:6" ht="15.75" hidden="1" x14ac:dyDescent="0.25">
      <c r="A65" s="461" t="s">
        <v>414</v>
      </c>
      <c r="B65" s="494" t="s">
        <v>548</v>
      </c>
      <c r="C65" s="494"/>
      <c r="D65" s="466">
        <f t="shared" si="8"/>
        <v>0</v>
      </c>
      <c r="E65" s="466">
        <f t="shared" si="8"/>
        <v>0</v>
      </c>
      <c r="F65" s="466">
        <f t="shared" si="8"/>
        <v>0</v>
      </c>
    </row>
    <row r="66" spans="1:6" ht="15.75" hidden="1" x14ac:dyDescent="0.25">
      <c r="A66" s="478" t="s">
        <v>254</v>
      </c>
      <c r="B66" s="494" t="s">
        <v>548</v>
      </c>
      <c r="C66" s="494" t="s">
        <v>255</v>
      </c>
      <c r="D66" s="466"/>
      <c r="E66" s="467"/>
      <c r="F66" s="467"/>
    </row>
    <row r="67" spans="1:6" ht="47.25" x14ac:dyDescent="0.25">
      <c r="A67" s="471" t="s">
        <v>549</v>
      </c>
      <c r="B67" s="475" t="s">
        <v>550</v>
      </c>
      <c r="C67" s="513"/>
      <c r="D67" s="469">
        <f>D70+D77+D80</f>
        <v>1644.279</v>
      </c>
      <c r="E67" s="469">
        <f>E70+E77+E80</f>
        <v>1701.7819999999999</v>
      </c>
      <c r="F67" s="469">
        <f>F70+F77+F80</f>
        <v>250</v>
      </c>
    </row>
    <row r="68" spans="1:6" ht="47.25" x14ac:dyDescent="0.25">
      <c r="A68" s="471" t="s">
        <v>427</v>
      </c>
      <c r="B68" s="494" t="s">
        <v>551</v>
      </c>
      <c r="C68" s="494"/>
      <c r="D68" s="466">
        <f>D69</f>
        <v>1644.279</v>
      </c>
      <c r="E68" s="466">
        <f>E69</f>
        <v>1701.7819999999999</v>
      </c>
      <c r="F68" s="466">
        <v>0</v>
      </c>
    </row>
    <row r="69" spans="1:6" ht="15.75" x14ac:dyDescent="0.25">
      <c r="A69" s="467" t="s">
        <v>552</v>
      </c>
      <c r="B69" s="494" t="s">
        <v>553</v>
      </c>
      <c r="C69" s="494"/>
      <c r="D69" s="466">
        <f>D70</f>
        <v>1644.279</v>
      </c>
      <c r="E69" s="466">
        <f>E70</f>
        <v>1701.7819999999999</v>
      </c>
      <c r="F69" s="466">
        <v>0</v>
      </c>
    </row>
    <row r="70" spans="1:6" ht="15.75" x14ac:dyDescent="0.25">
      <c r="A70" s="478" t="s">
        <v>254</v>
      </c>
      <c r="B70" s="494" t="s">
        <v>553</v>
      </c>
      <c r="C70" s="475" t="s">
        <v>255</v>
      </c>
      <c r="D70" s="514">
        <v>1644.279</v>
      </c>
      <c r="E70" s="466">
        <v>1701.7819999999999</v>
      </c>
      <c r="F70" s="466">
        <v>250</v>
      </c>
    </row>
    <row r="71" spans="1:6" ht="31.5" hidden="1" x14ac:dyDescent="0.25">
      <c r="A71" s="461" t="s">
        <v>437</v>
      </c>
      <c r="B71" s="494" t="s">
        <v>554</v>
      </c>
      <c r="C71" s="475"/>
      <c r="D71" s="466">
        <f>D72</f>
        <v>0</v>
      </c>
      <c r="E71" s="466"/>
      <c r="F71" s="466"/>
    </row>
    <row r="72" spans="1:6" ht="15.75" hidden="1" x14ac:dyDescent="0.25">
      <c r="A72" s="478" t="s">
        <v>254</v>
      </c>
      <c r="B72" s="494" t="s">
        <v>554</v>
      </c>
      <c r="C72" s="475" t="s">
        <v>255</v>
      </c>
      <c r="D72" s="514"/>
      <c r="E72" s="466"/>
      <c r="F72" s="466"/>
    </row>
    <row r="73" spans="1:6" ht="31.5" hidden="1" x14ac:dyDescent="0.25">
      <c r="A73" s="461" t="s">
        <v>555</v>
      </c>
      <c r="B73" s="494" t="s">
        <v>556</v>
      </c>
      <c r="C73" s="475"/>
      <c r="D73" s="466">
        <f>D74</f>
        <v>0</v>
      </c>
      <c r="E73" s="466"/>
      <c r="F73" s="466"/>
    </row>
    <row r="74" spans="1:6" ht="15.75" hidden="1" x14ac:dyDescent="0.25">
      <c r="A74" s="478" t="s">
        <v>254</v>
      </c>
      <c r="B74" s="494" t="s">
        <v>556</v>
      </c>
      <c r="C74" s="475" t="s">
        <v>255</v>
      </c>
      <c r="D74" s="514"/>
      <c r="E74" s="466"/>
      <c r="F74" s="466"/>
    </row>
    <row r="75" spans="1:6" ht="31.5" hidden="1" x14ac:dyDescent="0.25">
      <c r="A75" s="515" t="s">
        <v>431</v>
      </c>
      <c r="B75" s="516" t="s">
        <v>557</v>
      </c>
      <c r="C75" s="475"/>
      <c r="D75" s="517">
        <f>D76</f>
        <v>0</v>
      </c>
      <c r="E75" s="469"/>
      <c r="F75" s="469"/>
    </row>
    <row r="76" spans="1:6" ht="31.5" hidden="1" x14ac:dyDescent="0.25">
      <c r="A76" s="518" t="s">
        <v>433</v>
      </c>
      <c r="B76" s="519" t="s">
        <v>558</v>
      </c>
      <c r="C76" s="475"/>
      <c r="D76" s="514">
        <f>D77</f>
        <v>0</v>
      </c>
      <c r="E76" s="466"/>
      <c r="F76" s="466"/>
    </row>
    <row r="77" spans="1:6" ht="15.75" hidden="1" x14ac:dyDescent="0.25">
      <c r="A77" s="520" t="s">
        <v>313</v>
      </c>
      <c r="B77" s="519" t="s">
        <v>558</v>
      </c>
      <c r="C77" s="475" t="s">
        <v>255</v>
      </c>
      <c r="D77" s="521">
        <v>0</v>
      </c>
      <c r="E77" s="466"/>
      <c r="F77" s="466"/>
    </row>
    <row r="78" spans="1:6" ht="31.5" hidden="1" x14ac:dyDescent="0.25">
      <c r="A78" s="522" t="s">
        <v>435</v>
      </c>
      <c r="B78" s="516" t="s">
        <v>559</v>
      </c>
      <c r="C78" s="475"/>
      <c r="D78" s="517">
        <f t="shared" ref="D78:F79" si="9">D79</f>
        <v>0</v>
      </c>
      <c r="E78" s="517">
        <f t="shared" si="9"/>
        <v>0</v>
      </c>
      <c r="F78" s="517">
        <f t="shared" si="9"/>
        <v>0</v>
      </c>
    </row>
    <row r="79" spans="1:6" ht="31.5" hidden="1" x14ac:dyDescent="0.25">
      <c r="A79" s="523" t="s">
        <v>433</v>
      </c>
      <c r="B79" s="519" t="s">
        <v>560</v>
      </c>
      <c r="C79" s="475"/>
      <c r="D79" s="514">
        <f t="shared" si="9"/>
        <v>0</v>
      </c>
      <c r="E79" s="514">
        <f t="shared" si="9"/>
        <v>0</v>
      </c>
      <c r="F79" s="514">
        <f t="shared" si="9"/>
        <v>0</v>
      </c>
    </row>
    <row r="80" spans="1:6" ht="15.75" hidden="1" x14ac:dyDescent="0.25">
      <c r="A80" s="520" t="s">
        <v>313</v>
      </c>
      <c r="B80" s="519" t="s">
        <v>560</v>
      </c>
      <c r="C80" s="475" t="s">
        <v>255</v>
      </c>
      <c r="D80" s="521">
        <v>0</v>
      </c>
      <c r="E80" s="466">
        <v>0</v>
      </c>
      <c r="F80" s="466">
        <v>0</v>
      </c>
    </row>
    <row r="81" spans="1:6" ht="63" x14ac:dyDescent="0.25">
      <c r="A81" s="524" t="s">
        <v>561</v>
      </c>
      <c r="B81" s="475" t="s">
        <v>352</v>
      </c>
      <c r="C81" s="475"/>
      <c r="D81" s="469">
        <f>D82</f>
        <v>1160.47011</v>
      </c>
      <c r="E81" s="469">
        <f>E82</f>
        <v>943.15</v>
      </c>
      <c r="F81" s="469">
        <f>F82</f>
        <v>958.81</v>
      </c>
    </row>
    <row r="82" spans="1:6" ht="47.25" x14ac:dyDescent="0.25">
      <c r="A82" s="525" t="s">
        <v>353</v>
      </c>
      <c r="B82" s="475" t="s">
        <v>354</v>
      </c>
      <c r="C82" s="475"/>
      <c r="D82" s="469">
        <f>D83+D90</f>
        <v>1160.47011</v>
      </c>
      <c r="E82" s="469">
        <f t="shared" ref="E82:F84" si="10">E83</f>
        <v>943.15</v>
      </c>
      <c r="F82" s="469">
        <f t="shared" si="10"/>
        <v>958.81</v>
      </c>
    </row>
    <row r="83" spans="1:6" ht="31.5" x14ac:dyDescent="0.25">
      <c r="A83" s="504" t="s">
        <v>355</v>
      </c>
      <c r="B83" s="475" t="s">
        <v>356</v>
      </c>
      <c r="C83" s="475"/>
      <c r="D83" s="469">
        <f>D84+D87+D89</f>
        <v>1160.47011</v>
      </c>
      <c r="E83" s="469">
        <f t="shared" si="10"/>
        <v>943.15</v>
      </c>
      <c r="F83" s="469">
        <f t="shared" si="10"/>
        <v>958.81</v>
      </c>
    </row>
    <row r="84" spans="1:6" ht="31.5" x14ac:dyDescent="0.25">
      <c r="A84" s="461" t="s">
        <v>562</v>
      </c>
      <c r="B84" s="494" t="s">
        <v>358</v>
      </c>
      <c r="C84" s="494"/>
      <c r="D84" s="466">
        <f>D85</f>
        <v>1160.47011</v>
      </c>
      <c r="E84" s="466">
        <f t="shared" si="10"/>
        <v>943.15</v>
      </c>
      <c r="F84" s="466">
        <f t="shared" si="10"/>
        <v>958.81</v>
      </c>
    </row>
    <row r="85" spans="1:6" ht="15.75" x14ac:dyDescent="0.25">
      <c r="A85" s="461" t="s">
        <v>254</v>
      </c>
      <c r="B85" s="494" t="s">
        <v>358</v>
      </c>
      <c r="C85" s="475" t="s">
        <v>255</v>
      </c>
      <c r="D85" s="526">
        <f>74.07011+921.4+165</f>
        <v>1160.47011</v>
      </c>
      <c r="E85" s="466">
        <v>943.15</v>
      </c>
      <c r="F85" s="466">
        <v>958.81</v>
      </c>
    </row>
    <row r="86" spans="1:6" ht="31.5" hidden="1" x14ac:dyDescent="0.25">
      <c r="A86" s="527" t="s">
        <v>359</v>
      </c>
      <c r="B86" s="494" t="s">
        <v>360</v>
      </c>
      <c r="C86" s="475"/>
      <c r="D86" s="466">
        <f>D87</f>
        <v>0</v>
      </c>
      <c r="E86" s="466"/>
      <c r="F86" s="466"/>
    </row>
    <row r="87" spans="1:6" ht="15.75" hidden="1" x14ac:dyDescent="0.25">
      <c r="A87" s="528" t="s">
        <v>361</v>
      </c>
      <c r="B87" s="494" t="s">
        <v>563</v>
      </c>
      <c r="C87" s="475" t="s">
        <v>362</v>
      </c>
      <c r="D87" s="526">
        <v>0</v>
      </c>
      <c r="E87" s="466">
        <f>E89</f>
        <v>0</v>
      </c>
      <c r="F87" s="466">
        <f>F89</f>
        <v>0</v>
      </c>
    </row>
    <row r="88" spans="1:6" ht="31.5" hidden="1" x14ac:dyDescent="0.25">
      <c r="A88" s="461" t="s">
        <v>363</v>
      </c>
      <c r="B88" s="494" t="s">
        <v>364</v>
      </c>
      <c r="C88" s="475"/>
      <c r="D88" s="466">
        <f>D89</f>
        <v>0</v>
      </c>
      <c r="E88" s="466"/>
      <c r="F88" s="466"/>
    </row>
    <row r="89" spans="1:6" ht="15.75" hidden="1" x14ac:dyDescent="0.25">
      <c r="A89" s="528" t="s">
        <v>361</v>
      </c>
      <c r="B89" s="494" t="s">
        <v>364</v>
      </c>
      <c r="C89" s="475" t="s">
        <v>362</v>
      </c>
      <c r="D89" s="466">
        <v>0</v>
      </c>
      <c r="E89" s="466">
        <v>0</v>
      </c>
      <c r="F89" s="466">
        <v>0</v>
      </c>
    </row>
    <row r="90" spans="1:6" ht="31.5" hidden="1" x14ac:dyDescent="0.25">
      <c r="A90" s="504" t="s">
        <v>367</v>
      </c>
      <c r="B90" s="529" t="s">
        <v>564</v>
      </c>
      <c r="C90" s="475"/>
      <c r="D90" s="469">
        <f>D91</f>
        <v>0</v>
      </c>
      <c r="E90" s="469"/>
      <c r="F90" s="469"/>
    </row>
    <row r="91" spans="1:6" ht="31.5" hidden="1" x14ac:dyDescent="0.25">
      <c r="A91" s="461" t="s">
        <v>369</v>
      </c>
      <c r="B91" s="508" t="s">
        <v>565</v>
      </c>
      <c r="C91" s="475"/>
      <c r="D91" s="466">
        <f>D92</f>
        <v>0</v>
      </c>
      <c r="E91" s="466"/>
      <c r="F91" s="466"/>
    </row>
    <row r="92" spans="1:6" ht="15.75" hidden="1" x14ac:dyDescent="0.25">
      <c r="A92" s="461" t="s">
        <v>313</v>
      </c>
      <c r="B92" s="508" t="s">
        <v>565</v>
      </c>
      <c r="C92" s="475" t="s">
        <v>255</v>
      </c>
      <c r="D92" s="466">
        <v>0</v>
      </c>
      <c r="E92" s="466"/>
      <c r="F92" s="466"/>
    </row>
    <row r="93" spans="1:6" ht="47.25" x14ac:dyDescent="0.25">
      <c r="A93" s="530" t="s">
        <v>469</v>
      </c>
      <c r="B93" s="475" t="s">
        <v>566</v>
      </c>
      <c r="C93" s="472"/>
      <c r="D93" s="469">
        <f>D95</f>
        <v>1</v>
      </c>
      <c r="E93" s="469">
        <f>E95</f>
        <v>1</v>
      </c>
      <c r="F93" s="469">
        <f>F95</f>
        <v>1</v>
      </c>
    </row>
    <row r="94" spans="1:6" ht="31.5" hidden="1" x14ac:dyDescent="0.25">
      <c r="A94" s="504" t="s">
        <v>567</v>
      </c>
      <c r="B94" s="475" t="s">
        <v>568</v>
      </c>
      <c r="C94" s="475"/>
      <c r="D94" s="469"/>
      <c r="E94" s="469"/>
      <c r="F94" s="469"/>
    </row>
    <row r="95" spans="1:6" ht="63" x14ac:dyDescent="0.25">
      <c r="A95" s="531" t="s">
        <v>569</v>
      </c>
      <c r="B95" s="475" t="s">
        <v>570</v>
      </c>
      <c r="C95" s="475"/>
      <c r="D95" s="469">
        <f>D96</f>
        <v>1</v>
      </c>
      <c r="E95" s="469">
        <v>1</v>
      </c>
      <c r="F95" s="469">
        <v>1</v>
      </c>
    </row>
    <row r="96" spans="1:6" ht="31.5" x14ac:dyDescent="0.25">
      <c r="A96" s="532" t="s">
        <v>473</v>
      </c>
      <c r="B96" s="475" t="s">
        <v>571</v>
      </c>
      <c r="C96" s="475"/>
      <c r="D96" s="469">
        <f>D97</f>
        <v>1</v>
      </c>
      <c r="E96" s="469">
        <v>1</v>
      </c>
      <c r="F96" s="469">
        <v>1</v>
      </c>
    </row>
    <row r="97" spans="1:6" ht="15.75" x14ac:dyDescent="0.25">
      <c r="A97" s="467" t="s">
        <v>475</v>
      </c>
      <c r="B97" s="494" t="s">
        <v>572</v>
      </c>
      <c r="C97" s="494"/>
      <c r="D97" s="466">
        <f>D101</f>
        <v>1</v>
      </c>
      <c r="E97" s="466">
        <v>1</v>
      </c>
      <c r="F97" s="466">
        <v>1</v>
      </c>
    </row>
    <row r="98" spans="1:6" ht="47.25" hidden="1" x14ac:dyDescent="0.25">
      <c r="A98" s="461" t="s">
        <v>573</v>
      </c>
      <c r="B98" s="462" t="s">
        <v>574</v>
      </c>
      <c r="C98" s="494"/>
      <c r="D98" s="466">
        <f>D99+D100</f>
        <v>0</v>
      </c>
      <c r="E98" s="466">
        <f>E99+E100</f>
        <v>0</v>
      </c>
      <c r="F98" s="466">
        <f>F99+F100</f>
        <v>0</v>
      </c>
    </row>
    <row r="99" spans="1:6" ht="47.25" hidden="1" x14ac:dyDescent="0.25">
      <c r="A99" s="461" t="s">
        <v>575</v>
      </c>
      <c r="B99" s="462" t="s">
        <v>574</v>
      </c>
      <c r="C99" s="533" t="s">
        <v>247</v>
      </c>
      <c r="D99" s="466">
        <v>0</v>
      </c>
      <c r="E99" s="466">
        <v>0</v>
      </c>
      <c r="F99" s="466">
        <v>0</v>
      </c>
    </row>
    <row r="100" spans="1:6" ht="15.75" hidden="1" x14ac:dyDescent="0.25">
      <c r="A100" s="461" t="s">
        <v>254</v>
      </c>
      <c r="B100" s="462" t="s">
        <v>574</v>
      </c>
      <c r="C100" s="533" t="s">
        <v>255</v>
      </c>
      <c r="D100" s="466">
        <v>0</v>
      </c>
      <c r="E100" s="467"/>
      <c r="F100" s="467"/>
    </row>
    <row r="101" spans="1:6" ht="15.75" x14ac:dyDescent="0.25">
      <c r="A101" s="467" t="s">
        <v>477</v>
      </c>
      <c r="B101" s="494" t="s">
        <v>572</v>
      </c>
      <c r="C101" s="475" t="s">
        <v>478</v>
      </c>
      <c r="D101" s="466">
        <v>1</v>
      </c>
      <c r="E101" s="466">
        <v>1</v>
      </c>
      <c r="F101" s="466">
        <v>1</v>
      </c>
    </row>
    <row r="102" spans="1:6" ht="47.25" hidden="1" x14ac:dyDescent="0.25">
      <c r="A102" s="504" t="s">
        <v>576</v>
      </c>
      <c r="B102" s="475" t="s">
        <v>577</v>
      </c>
      <c r="C102" s="475"/>
      <c r="D102" s="469">
        <f t="shared" ref="D102:F103" si="11">D103</f>
        <v>0</v>
      </c>
      <c r="E102" s="469">
        <f t="shared" si="11"/>
        <v>0</v>
      </c>
      <c r="F102" s="469">
        <f t="shared" si="11"/>
        <v>0</v>
      </c>
    </row>
    <row r="103" spans="1:6" ht="15.75" hidden="1" x14ac:dyDescent="0.25">
      <c r="A103" s="467" t="s">
        <v>578</v>
      </c>
      <c r="B103" s="494" t="s">
        <v>579</v>
      </c>
      <c r="C103" s="494"/>
      <c r="D103" s="466">
        <f t="shared" si="11"/>
        <v>0</v>
      </c>
      <c r="E103" s="466">
        <f t="shared" si="11"/>
        <v>0</v>
      </c>
      <c r="F103" s="466">
        <f t="shared" si="11"/>
        <v>0</v>
      </c>
    </row>
    <row r="104" spans="1:6" ht="15.75" hidden="1" x14ac:dyDescent="0.25">
      <c r="A104" s="467" t="s">
        <v>477</v>
      </c>
      <c r="B104" s="494" t="s">
        <v>579</v>
      </c>
      <c r="C104" s="494" t="s">
        <v>478</v>
      </c>
      <c r="D104" s="466"/>
      <c r="E104" s="467"/>
      <c r="F104" s="467"/>
    </row>
    <row r="105" spans="1:6" ht="31.5" hidden="1" x14ac:dyDescent="0.25">
      <c r="A105" s="504" t="s">
        <v>580</v>
      </c>
      <c r="B105" s="533" t="s">
        <v>581</v>
      </c>
      <c r="C105" s="533"/>
      <c r="D105" s="469">
        <f t="shared" ref="D105:F106" si="12">D106</f>
        <v>0</v>
      </c>
      <c r="E105" s="469">
        <f t="shared" si="12"/>
        <v>0</v>
      </c>
      <c r="F105" s="469">
        <f t="shared" si="12"/>
        <v>0</v>
      </c>
    </row>
    <row r="106" spans="1:6" ht="47.25" hidden="1" x14ac:dyDescent="0.25">
      <c r="A106" s="534" t="s">
        <v>582</v>
      </c>
      <c r="B106" s="533" t="s">
        <v>583</v>
      </c>
      <c r="C106" s="533"/>
      <c r="D106" s="466">
        <f t="shared" si="12"/>
        <v>0</v>
      </c>
      <c r="E106" s="466">
        <f t="shared" si="12"/>
        <v>0</v>
      </c>
      <c r="F106" s="466">
        <f t="shared" si="12"/>
        <v>0</v>
      </c>
    </row>
    <row r="107" spans="1:6" ht="15.75" hidden="1" x14ac:dyDescent="0.25">
      <c r="A107" s="467" t="s">
        <v>584</v>
      </c>
      <c r="B107" s="533" t="s">
        <v>583</v>
      </c>
      <c r="C107" s="494" t="s">
        <v>255</v>
      </c>
      <c r="D107" s="466">
        <v>0</v>
      </c>
      <c r="E107" s="466">
        <v>0</v>
      </c>
      <c r="F107" s="466">
        <v>0</v>
      </c>
    </row>
    <row r="108" spans="1:6" ht="15.75" hidden="1" x14ac:dyDescent="0.25">
      <c r="A108" s="535" t="s">
        <v>585</v>
      </c>
      <c r="B108" s="494" t="s">
        <v>586</v>
      </c>
      <c r="C108" s="494"/>
      <c r="D108" s="469">
        <f t="shared" ref="D108:F109" si="13">D109</f>
        <v>0</v>
      </c>
      <c r="E108" s="469">
        <f t="shared" si="13"/>
        <v>0</v>
      </c>
      <c r="F108" s="469">
        <f t="shared" si="13"/>
        <v>0</v>
      </c>
    </row>
    <row r="109" spans="1:6" ht="15.75" hidden="1" x14ac:dyDescent="0.25">
      <c r="A109" s="467" t="s">
        <v>587</v>
      </c>
      <c r="B109" s="494" t="s">
        <v>588</v>
      </c>
      <c r="C109" s="494"/>
      <c r="D109" s="466">
        <f t="shared" si="13"/>
        <v>0</v>
      </c>
      <c r="E109" s="466">
        <f t="shared" si="13"/>
        <v>0</v>
      </c>
      <c r="F109" s="466">
        <f t="shared" si="13"/>
        <v>0</v>
      </c>
    </row>
    <row r="110" spans="1:6" ht="15.75" hidden="1" x14ac:dyDescent="0.25">
      <c r="A110" s="467" t="s">
        <v>584</v>
      </c>
      <c r="B110" s="494" t="s">
        <v>588</v>
      </c>
      <c r="C110" s="494" t="s">
        <v>255</v>
      </c>
      <c r="D110" s="466"/>
      <c r="E110" s="466">
        <v>0</v>
      </c>
      <c r="F110" s="466">
        <v>0</v>
      </c>
    </row>
    <row r="111" spans="1:6" ht="31.5" hidden="1" x14ac:dyDescent="0.25">
      <c r="A111" s="536" t="s">
        <v>589</v>
      </c>
      <c r="B111" s="537" t="s">
        <v>590</v>
      </c>
      <c r="C111" s="475"/>
      <c r="D111" s="469">
        <f t="shared" ref="D111:F112" si="14">D112</f>
        <v>0</v>
      </c>
      <c r="E111" s="469">
        <f t="shared" si="14"/>
        <v>0</v>
      </c>
      <c r="F111" s="469">
        <f t="shared" si="14"/>
        <v>0</v>
      </c>
    </row>
    <row r="112" spans="1:6" ht="15.75" hidden="1" x14ac:dyDescent="0.25">
      <c r="A112" s="478" t="s">
        <v>591</v>
      </c>
      <c r="B112" s="533" t="s">
        <v>592</v>
      </c>
      <c r="C112" s="494"/>
      <c r="D112" s="466">
        <f t="shared" si="14"/>
        <v>0</v>
      </c>
      <c r="E112" s="466">
        <f t="shared" si="14"/>
        <v>0</v>
      </c>
      <c r="F112" s="466">
        <f t="shared" si="14"/>
        <v>0</v>
      </c>
    </row>
    <row r="113" spans="1:6" ht="15.75" hidden="1" x14ac:dyDescent="0.25">
      <c r="A113" s="478" t="s">
        <v>254</v>
      </c>
      <c r="B113" s="533" t="s">
        <v>592</v>
      </c>
      <c r="C113" s="494" t="s">
        <v>255</v>
      </c>
      <c r="D113" s="466"/>
      <c r="E113" s="467"/>
      <c r="F113" s="467"/>
    </row>
    <row r="114" spans="1:6" ht="15.75" hidden="1" x14ac:dyDescent="0.25">
      <c r="A114" s="536" t="s">
        <v>593</v>
      </c>
      <c r="B114" s="537" t="s">
        <v>594</v>
      </c>
      <c r="C114" s="475"/>
      <c r="D114" s="469">
        <f>D115+D118</f>
        <v>0</v>
      </c>
      <c r="E114" s="469">
        <f>E115+E118</f>
        <v>0</v>
      </c>
      <c r="F114" s="469">
        <f>F115+F118</f>
        <v>0</v>
      </c>
    </row>
    <row r="115" spans="1:6" ht="31.5" hidden="1" x14ac:dyDescent="0.25">
      <c r="A115" s="536" t="s">
        <v>595</v>
      </c>
      <c r="B115" s="537" t="s">
        <v>596</v>
      </c>
      <c r="C115" s="475"/>
      <c r="D115" s="469">
        <f t="shared" ref="D115:F116" si="15">D116</f>
        <v>0</v>
      </c>
      <c r="E115" s="469">
        <f t="shared" si="15"/>
        <v>0</v>
      </c>
      <c r="F115" s="469">
        <f t="shared" si="15"/>
        <v>0</v>
      </c>
    </row>
    <row r="116" spans="1:6" ht="31.5" hidden="1" x14ac:dyDescent="0.25">
      <c r="A116" s="478" t="s">
        <v>597</v>
      </c>
      <c r="B116" s="533" t="s">
        <v>598</v>
      </c>
      <c r="C116" s="494"/>
      <c r="D116" s="466">
        <f t="shared" si="15"/>
        <v>0</v>
      </c>
      <c r="E116" s="466">
        <f t="shared" si="15"/>
        <v>0</v>
      </c>
      <c r="F116" s="466">
        <f t="shared" si="15"/>
        <v>0</v>
      </c>
    </row>
    <row r="117" spans="1:6" ht="31.5" hidden="1" x14ac:dyDescent="0.25">
      <c r="A117" s="461" t="s">
        <v>599</v>
      </c>
      <c r="B117" s="533" t="s">
        <v>598</v>
      </c>
      <c r="C117" s="494" t="s">
        <v>362</v>
      </c>
      <c r="D117" s="466"/>
      <c r="E117" s="467"/>
      <c r="F117" s="467"/>
    </row>
    <row r="118" spans="1:6" ht="31.5" hidden="1" x14ac:dyDescent="0.25">
      <c r="A118" s="536" t="s">
        <v>600</v>
      </c>
      <c r="B118" s="537" t="s">
        <v>601</v>
      </c>
      <c r="C118" s="475"/>
      <c r="D118" s="469">
        <f t="shared" ref="D118:F119" si="16">D119</f>
        <v>0</v>
      </c>
      <c r="E118" s="469">
        <f t="shared" si="16"/>
        <v>0</v>
      </c>
      <c r="F118" s="469">
        <f t="shared" si="16"/>
        <v>0</v>
      </c>
    </row>
    <row r="119" spans="1:6" ht="31.5" hidden="1" x14ac:dyDescent="0.25">
      <c r="A119" s="478" t="s">
        <v>597</v>
      </c>
      <c r="B119" s="533" t="s">
        <v>602</v>
      </c>
      <c r="C119" s="494"/>
      <c r="D119" s="466">
        <f t="shared" si="16"/>
        <v>0</v>
      </c>
      <c r="E119" s="466">
        <f t="shared" si="16"/>
        <v>0</v>
      </c>
      <c r="F119" s="466">
        <f t="shared" si="16"/>
        <v>0</v>
      </c>
    </row>
    <row r="120" spans="1:6" ht="31.5" hidden="1" x14ac:dyDescent="0.25">
      <c r="A120" s="461" t="s">
        <v>599</v>
      </c>
      <c r="B120" s="533" t="s">
        <v>602</v>
      </c>
      <c r="C120" s="494" t="s">
        <v>362</v>
      </c>
      <c r="D120" s="466"/>
      <c r="E120" s="467"/>
      <c r="F120" s="467"/>
    </row>
    <row r="121" spans="1:6" ht="15.75" hidden="1" x14ac:dyDescent="0.25">
      <c r="A121" s="468" t="s">
        <v>603</v>
      </c>
      <c r="B121" s="537" t="s">
        <v>604</v>
      </c>
      <c r="C121" s="475"/>
      <c r="D121" s="469">
        <f t="shared" ref="D121:F122" si="17">D122</f>
        <v>0</v>
      </c>
      <c r="E121" s="469">
        <f t="shared" si="17"/>
        <v>0</v>
      </c>
      <c r="F121" s="469">
        <f t="shared" si="17"/>
        <v>0</v>
      </c>
    </row>
    <row r="122" spans="1:6" ht="15.75" hidden="1" x14ac:dyDescent="0.25">
      <c r="A122" s="461" t="s">
        <v>605</v>
      </c>
      <c r="B122" s="533" t="s">
        <v>606</v>
      </c>
      <c r="C122" s="494"/>
      <c r="D122" s="466">
        <f t="shared" si="17"/>
        <v>0</v>
      </c>
      <c r="E122" s="466">
        <f t="shared" si="17"/>
        <v>0</v>
      </c>
      <c r="F122" s="466">
        <f t="shared" si="17"/>
        <v>0</v>
      </c>
    </row>
    <row r="123" spans="1:6" ht="15.75" hidden="1" x14ac:dyDescent="0.25">
      <c r="A123" s="478" t="s">
        <v>254</v>
      </c>
      <c r="B123" s="533" t="s">
        <v>606</v>
      </c>
      <c r="C123" s="494" t="s">
        <v>255</v>
      </c>
      <c r="D123" s="466"/>
      <c r="E123" s="467"/>
      <c r="F123" s="467"/>
    </row>
    <row r="124" spans="1:6" ht="31.5" x14ac:dyDescent="0.25">
      <c r="A124" s="468" t="s">
        <v>607</v>
      </c>
      <c r="B124" s="494" t="s">
        <v>608</v>
      </c>
      <c r="C124" s="533"/>
      <c r="D124" s="469">
        <f t="shared" ref="D124:F126" si="18">D125</f>
        <v>650</v>
      </c>
      <c r="E124" s="469">
        <f t="shared" si="18"/>
        <v>650</v>
      </c>
      <c r="F124" s="469">
        <f t="shared" si="18"/>
        <v>650</v>
      </c>
    </row>
    <row r="125" spans="1:6" ht="15.75" x14ac:dyDescent="0.25">
      <c r="A125" s="461" t="s">
        <v>242</v>
      </c>
      <c r="B125" s="494" t="s">
        <v>609</v>
      </c>
      <c r="C125" s="494"/>
      <c r="D125" s="466">
        <f t="shared" si="18"/>
        <v>650</v>
      </c>
      <c r="E125" s="466">
        <f t="shared" si="18"/>
        <v>650</v>
      </c>
      <c r="F125" s="466">
        <f t="shared" si="18"/>
        <v>650</v>
      </c>
    </row>
    <row r="126" spans="1:6" ht="15.75" x14ac:dyDescent="0.25">
      <c r="A126" s="461" t="s">
        <v>244</v>
      </c>
      <c r="B126" s="494" t="s">
        <v>610</v>
      </c>
      <c r="C126" s="494"/>
      <c r="D126" s="466">
        <f t="shared" si="18"/>
        <v>650</v>
      </c>
      <c r="E126" s="466">
        <f t="shared" si="18"/>
        <v>650</v>
      </c>
      <c r="F126" s="466">
        <f t="shared" si="18"/>
        <v>650</v>
      </c>
    </row>
    <row r="127" spans="1:6" ht="47.25" x14ac:dyDescent="0.25">
      <c r="A127" s="461" t="s">
        <v>246</v>
      </c>
      <c r="B127" s="494" t="s">
        <v>610</v>
      </c>
      <c r="C127" s="475" t="s">
        <v>247</v>
      </c>
      <c r="D127" s="466">
        <v>650</v>
      </c>
      <c r="E127" s="466">
        <v>650</v>
      </c>
      <c r="F127" s="466">
        <v>650</v>
      </c>
    </row>
    <row r="128" spans="1:6" ht="47.25" x14ac:dyDescent="0.25">
      <c r="A128" s="538" t="s">
        <v>248</v>
      </c>
      <c r="B128" s="494" t="s">
        <v>611</v>
      </c>
      <c r="C128" s="494"/>
      <c r="D128" s="469">
        <f t="shared" ref="D128:F130" si="19">D129</f>
        <v>2757.3789999999999</v>
      </c>
      <c r="E128" s="469">
        <f t="shared" si="19"/>
        <v>2757.3789999999999</v>
      </c>
      <c r="F128" s="469">
        <f t="shared" si="19"/>
        <v>2757.3789999999999</v>
      </c>
    </row>
    <row r="129" spans="1:6" ht="15.75" x14ac:dyDescent="0.25">
      <c r="A129" s="510" t="s">
        <v>250</v>
      </c>
      <c r="B129" s="494" t="s">
        <v>611</v>
      </c>
      <c r="C129" s="494"/>
      <c r="D129" s="466">
        <f t="shared" si="19"/>
        <v>2757.3789999999999</v>
      </c>
      <c r="E129" s="466">
        <f t="shared" si="19"/>
        <v>2757.3789999999999</v>
      </c>
      <c r="F129" s="466">
        <f t="shared" si="19"/>
        <v>2757.3789999999999</v>
      </c>
    </row>
    <row r="130" spans="1:6" ht="15.75" x14ac:dyDescent="0.25">
      <c r="A130" s="510" t="s">
        <v>252</v>
      </c>
      <c r="B130" s="494" t="s">
        <v>612</v>
      </c>
      <c r="C130" s="494"/>
      <c r="D130" s="466">
        <f>D131</f>
        <v>2757.3789999999999</v>
      </c>
      <c r="E130" s="466">
        <f t="shared" si="19"/>
        <v>2757.3789999999999</v>
      </c>
      <c r="F130" s="466">
        <f t="shared" si="19"/>
        <v>2757.3789999999999</v>
      </c>
    </row>
    <row r="131" spans="1:6" ht="15.75" x14ac:dyDescent="0.25">
      <c r="A131" s="510" t="s">
        <v>244</v>
      </c>
      <c r="B131" s="494" t="s">
        <v>613</v>
      </c>
      <c r="C131" s="494"/>
      <c r="D131" s="466">
        <f>D132+D134+D133</f>
        <v>2757.3789999999999</v>
      </c>
      <c r="E131" s="466">
        <f>E132+E134+E133</f>
        <v>2757.3789999999999</v>
      </c>
      <c r="F131" s="466">
        <f>F132+F134+F133</f>
        <v>2757.3789999999999</v>
      </c>
    </row>
    <row r="132" spans="1:6" ht="47.25" x14ac:dyDescent="0.25">
      <c r="A132" s="461" t="s">
        <v>246</v>
      </c>
      <c r="B132" s="494" t="s">
        <v>613</v>
      </c>
      <c r="C132" s="537" t="s">
        <v>247</v>
      </c>
      <c r="D132" s="502">
        <v>2521.125</v>
      </c>
      <c r="E132" s="502">
        <v>2726.3789999999999</v>
      </c>
      <c r="F132" s="502">
        <v>2728.3789999999999</v>
      </c>
    </row>
    <row r="133" spans="1:6" ht="15.75" x14ac:dyDescent="0.25">
      <c r="A133" s="461" t="s">
        <v>254</v>
      </c>
      <c r="B133" s="494" t="s">
        <v>613</v>
      </c>
      <c r="C133" s="537" t="s">
        <v>255</v>
      </c>
      <c r="D133" s="502">
        <v>205.35400000000001</v>
      </c>
      <c r="E133" s="502">
        <v>0</v>
      </c>
      <c r="F133" s="502">
        <v>0</v>
      </c>
    </row>
    <row r="134" spans="1:6" ht="15.75" x14ac:dyDescent="0.25">
      <c r="A134" s="467" t="s">
        <v>256</v>
      </c>
      <c r="B134" s="494" t="s">
        <v>613</v>
      </c>
      <c r="C134" s="537" t="s">
        <v>257</v>
      </c>
      <c r="D134" s="466">
        <v>30.9</v>
      </c>
      <c r="E134" s="466">
        <v>31</v>
      </c>
      <c r="F134" s="466">
        <v>29</v>
      </c>
    </row>
    <row r="135" spans="1:6" ht="47.25" x14ac:dyDescent="0.25">
      <c r="A135" s="468" t="s">
        <v>289</v>
      </c>
      <c r="B135" s="475" t="s">
        <v>614</v>
      </c>
      <c r="C135" s="537"/>
      <c r="D135" s="469">
        <f>D136</f>
        <v>390.5</v>
      </c>
      <c r="E135" s="469">
        <f>E136</f>
        <v>580.70000000000005</v>
      </c>
      <c r="F135" s="469">
        <f>F136</f>
        <v>640.6</v>
      </c>
    </row>
    <row r="136" spans="1:6" ht="47.25" x14ac:dyDescent="0.25">
      <c r="A136" s="461" t="s">
        <v>291</v>
      </c>
      <c r="B136" s="494" t="s">
        <v>615</v>
      </c>
      <c r="C136" s="537"/>
      <c r="D136" s="469">
        <f t="shared" ref="D136:F137" si="20">D137</f>
        <v>390.5</v>
      </c>
      <c r="E136" s="469">
        <f t="shared" si="20"/>
        <v>580.70000000000005</v>
      </c>
      <c r="F136" s="469">
        <f t="shared" si="20"/>
        <v>640.6</v>
      </c>
    </row>
    <row r="137" spans="1:6" ht="47.25" x14ac:dyDescent="0.25">
      <c r="A137" s="539" t="s">
        <v>292</v>
      </c>
      <c r="B137" s="475" t="s">
        <v>616</v>
      </c>
      <c r="C137" s="537"/>
      <c r="D137" s="469">
        <f t="shared" si="20"/>
        <v>390.5</v>
      </c>
      <c r="E137" s="469">
        <f t="shared" si="20"/>
        <v>580.70000000000005</v>
      </c>
      <c r="F137" s="469">
        <f t="shared" si="20"/>
        <v>640.6</v>
      </c>
    </row>
    <row r="138" spans="1:6" ht="15.75" x14ac:dyDescent="0.25">
      <c r="A138" s="540" t="s">
        <v>295</v>
      </c>
      <c r="B138" s="494" t="s">
        <v>617</v>
      </c>
      <c r="C138" s="537"/>
      <c r="D138" s="541">
        <f>+D139+D140</f>
        <v>390.5</v>
      </c>
      <c r="E138" s="541">
        <f>+E139+E140</f>
        <v>580.70000000000005</v>
      </c>
      <c r="F138" s="541">
        <f>+F139+F140</f>
        <v>640.6</v>
      </c>
    </row>
    <row r="139" spans="1:6" ht="15.75" x14ac:dyDescent="0.25">
      <c r="A139" s="542" t="s">
        <v>254</v>
      </c>
      <c r="B139" s="494" t="s">
        <v>617</v>
      </c>
      <c r="C139" s="537" t="s">
        <v>255</v>
      </c>
      <c r="D139" s="466">
        <v>390.5</v>
      </c>
      <c r="E139" s="466">
        <v>580.70000000000005</v>
      </c>
      <c r="F139" s="466">
        <v>640.6</v>
      </c>
    </row>
    <row r="140" spans="1:6" ht="15.75" hidden="1" x14ac:dyDescent="0.25">
      <c r="A140" s="467" t="s">
        <v>256</v>
      </c>
      <c r="B140" s="494" t="s">
        <v>617</v>
      </c>
      <c r="C140" s="537" t="s">
        <v>257</v>
      </c>
      <c r="D140" s="466"/>
      <c r="E140" s="466"/>
      <c r="F140" s="466"/>
    </row>
    <row r="141" spans="1:6" ht="15.75" x14ac:dyDescent="0.25">
      <c r="A141" s="543" t="s">
        <v>252</v>
      </c>
      <c r="B141" s="472" t="s">
        <v>611</v>
      </c>
      <c r="C141" s="537"/>
      <c r="D141" s="469">
        <f>D143</f>
        <v>59.220999999999997</v>
      </c>
      <c r="E141" s="469">
        <f>E143</f>
        <v>59.220999999999997</v>
      </c>
      <c r="F141" s="469">
        <f>F143</f>
        <v>59.220999999999997</v>
      </c>
    </row>
    <row r="142" spans="1:6" ht="31.5" x14ac:dyDescent="0.25">
      <c r="A142" s="461" t="s">
        <v>618</v>
      </c>
      <c r="B142" s="494" t="s">
        <v>612</v>
      </c>
      <c r="C142" s="537"/>
      <c r="D142" s="541">
        <f t="shared" ref="D142:F143" si="21">+D143</f>
        <v>59.220999999999997</v>
      </c>
      <c r="E142" s="541">
        <f t="shared" si="21"/>
        <v>59.220999999999997</v>
      </c>
      <c r="F142" s="541">
        <f t="shared" si="21"/>
        <v>59.220999999999997</v>
      </c>
    </row>
    <row r="143" spans="1:6" ht="33.75" customHeight="1" x14ac:dyDescent="0.25">
      <c r="A143" s="461" t="s">
        <v>618</v>
      </c>
      <c r="B143" s="494" t="s">
        <v>619</v>
      </c>
      <c r="C143" s="537"/>
      <c r="D143" s="541">
        <f t="shared" si="21"/>
        <v>59.220999999999997</v>
      </c>
      <c r="E143" s="541">
        <f t="shared" si="21"/>
        <v>59.220999999999997</v>
      </c>
      <c r="F143" s="541">
        <f t="shared" si="21"/>
        <v>59.220999999999997</v>
      </c>
    </row>
    <row r="144" spans="1:6" ht="15.75" x14ac:dyDescent="0.25">
      <c r="A144" s="461" t="s">
        <v>271</v>
      </c>
      <c r="B144" s="494" t="s">
        <v>619</v>
      </c>
      <c r="C144" s="537" t="s">
        <v>620</v>
      </c>
      <c r="D144" s="466">
        <v>59.220999999999997</v>
      </c>
      <c r="E144" s="466">
        <v>59.220999999999997</v>
      </c>
      <c r="F144" s="466">
        <v>59.220999999999997</v>
      </c>
    </row>
    <row r="145" spans="1:6" ht="31.5" x14ac:dyDescent="0.25">
      <c r="A145" s="468" t="s">
        <v>621</v>
      </c>
      <c r="B145" s="544" t="s">
        <v>622</v>
      </c>
      <c r="C145" s="494"/>
      <c r="D145" s="545">
        <f t="shared" ref="D145:F146" si="22">D146</f>
        <v>289.89299999999997</v>
      </c>
      <c r="E145" s="545">
        <f t="shared" si="22"/>
        <v>237</v>
      </c>
      <c r="F145" s="545">
        <f t="shared" si="22"/>
        <v>233</v>
      </c>
    </row>
    <row r="146" spans="1:6" ht="15.75" x14ac:dyDescent="0.25">
      <c r="A146" s="461" t="s">
        <v>623</v>
      </c>
      <c r="B146" s="546" t="s">
        <v>624</v>
      </c>
      <c r="C146" s="494"/>
      <c r="D146" s="545">
        <f>D147</f>
        <v>289.89299999999997</v>
      </c>
      <c r="E146" s="545">
        <f t="shared" si="22"/>
        <v>237</v>
      </c>
      <c r="F146" s="545">
        <f t="shared" si="22"/>
        <v>233</v>
      </c>
    </row>
    <row r="147" spans="1:6" ht="15.75" x14ac:dyDescent="0.25">
      <c r="A147" s="467" t="s">
        <v>303</v>
      </c>
      <c r="B147" s="546" t="s">
        <v>625</v>
      </c>
      <c r="C147" s="494"/>
      <c r="D147" s="511">
        <f>D148+D149</f>
        <v>289.89299999999997</v>
      </c>
      <c r="E147" s="511">
        <f>E148+E149</f>
        <v>237</v>
      </c>
      <c r="F147" s="511">
        <f>F148+F149</f>
        <v>233</v>
      </c>
    </row>
    <row r="148" spans="1:6" ht="15.75" x14ac:dyDescent="0.25">
      <c r="A148" s="461" t="s">
        <v>254</v>
      </c>
      <c r="B148" s="546" t="s">
        <v>625</v>
      </c>
      <c r="C148" s="475" t="s">
        <v>255</v>
      </c>
      <c r="D148" s="466">
        <v>16.945</v>
      </c>
      <c r="E148" s="466">
        <v>5</v>
      </c>
      <c r="F148" s="466">
        <v>1</v>
      </c>
    </row>
    <row r="149" spans="1:6" ht="15.75" x14ac:dyDescent="0.25">
      <c r="A149" s="461" t="s">
        <v>306</v>
      </c>
      <c r="B149" s="546" t="s">
        <v>625</v>
      </c>
      <c r="C149" s="475" t="s">
        <v>257</v>
      </c>
      <c r="D149" s="511">
        <f>16.348+206.6+50</f>
        <v>272.94799999999998</v>
      </c>
      <c r="E149" s="511">
        <v>232</v>
      </c>
      <c r="F149" s="511">
        <v>232</v>
      </c>
    </row>
    <row r="150" spans="1:6" ht="47.25" x14ac:dyDescent="0.25">
      <c r="A150" s="468" t="s">
        <v>626</v>
      </c>
      <c r="B150" s="494" t="s">
        <v>627</v>
      </c>
      <c r="C150" s="529"/>
      <c r="D150" s="469">
        <f>D153+D156</f>
        <v>2</v>
      </c>
      <c r="E150" s="466">
        <f>E153+E156</f>
        <v>2</v>
      </c>
      <c r="F150" s="466">
        <f>F153+F156</f>
        <v>4</v>
      </c>
    </row>
    <row r="151" spans="1:6" ht="47.25" x14ac:dyDescent="0.25">
      <c r="A151" s="547" t="s">
        <v>336</v>
      </c>
      <c r="B151" s="475" t="s">
        <v>628</v>
      </c>
      <c r="C151" s="529"/>
      <c r="D151" s="469">
        <v>1</v>
      </c>
      <c r="E151" s="469">
        <v>1</v>
      </c>
      <c r="F151" s="469">
        <v>2</v>
      </c>
    </row>
    <row r="152" spans="1:6" ht="47.25" x14ac:dyDescent="0.25">
      <c r="A152" s="548" t="s">
        <v>338</v>
      </c>
      <c r="B152" s="494" t="s">
        <v>629</v>
      </c>
      <c r="C152" s="529"/>
      <c r="D152" s="469">
        <v>1</v>
      </c>
      <c r="E152" s="469"/>
      <c r="F152" s="469"/>
    </row>
    <row r="153" spans="1:6" ht="15.75" x14ac:dyDescent="0.25">
      <c r="A153" s="549" t="s">
        <v>254</v>
      </c>
      <c r="B153" s="494" t="s">
        <v>629</v>
      </c>
      <c r="C153" s="475" t="s">
        <v>255</v>
      </c>
      <c r="D153" s="466">
        <v>1</v>
      </c>
      <c r="E153" s="466">
        <v>1</v>
      </c>
      <c r="F153" s="466">
        <v>2</v>
      </c>
    </row>
    <row r="154" spans="1:6" ht="31.5" x14ac:dyDescent="0.25">
      <c r="A154" s="547" t="s">
        <v>328</v>
      </c>
      <c r="B154" s="475" t="s">
        <v>630</v>
      </c>
      <c r="C154" s="475"/>
      <c r="D154" s="469">
        <f>D156</f>
        <v>1</v>
      </c>
      <c r="E154" s="469">
        <f>E156</f>
        <v>1</v>
      </c>
      <c r="F154" s="469">
        <f>F156</f>
        <v>2</v>
      </c>
    </row>
    <row r="155" spans="1:6" ht="15.75" x14ac:dyDescent="0.25">
      <c r="A155" s="550" t="s">
        <v>330</v>
      </c>
      <c r="B155" s="494" t="s">
        <v>631</v>
      </c>
      <c r="C155" s="475"/>
      <c r="D155" s="469">
        <v>1</v>
      </c>
      <c r="E155" s="469"/>
      <c r="F155" s="469"/>
    </row>
    <row r="156" spans="1:6" ht="15.75" x14ac:dyDescent="0.25">
      <c r="A156" s="551" t="s">
        <v>254</v>
      </c>
      <c r="B156" s="494" t="s">
        <v>631</v>
      </c>
      <c r="C156" s="475" t="s">
        <v>255</v>
      </c>
      <c r="D156" s="466">
        <v>1</v>
      </c>
      <c r="E156" s="466">
        <v>1</v>
      </c>
      <c r="F156" s="466">
        <v>2</v>
      </c>
    </row>
    <row r="157" spans="1:6" ht="47.25" x14ac:dyDescent="0.25">
      <c r="A157" s="468" t="s">
        <v>632</v>
      </c>
      <c r="B157" s="494" t="s">
        <v>633</v>
      </c>
      <c r="C157" s="475"/>
      <c r="D157" s="466">
        <v>1</v>
      </c>
      <c r="E157" s="466">
        <v>1</v>
      </c>
      <c r="F157" s="466">
        <v>2</v>
      </c>
    </row>
    <row r="158" spans="1:6" ht="31.5" x14ac:dyDescent="0.25">
      <c r="A158" s="495" t="s">
        <v>345</v>
      </c>
      <c r="B158" s="475" t="s">
        <v>633</v>
      </c>
      <c r="C158" s="475"/>
      <c r="D158" s="469">
        <f>D160</f>
        <v>1</v>
      </c>
      <c r="E158" s="469">
        <f>E160</f>
        <v>1</v>
      </c>
      <c r="F158" s="469">
        <f>F160</f>
        <v>2</v>
      </c>
    </row>
    <row r="159" spans="1:6" ht="31.5" x14ac:dyDescent="0.25">
      <c r="A159" s="467" t="s">
        <v>347</v>
      </c>
      <c r="B159" s="494" t="s">
        <v>634</v>
      </c>
      <c r="C159" s="475"/>
      <c r="D159" s="469">
        <v>1</v>
      </c>
      <c r="E159" s="469">
        <v>0</v>
      </c>
      <c r="F159" s="469">
        <v>0</v>
      </c>
    </row>
    <row r="160" spans="1:6" ht="15.75" x14ac:dyDescent="0.25">
      <c r="A160" s="478" t="s">
        <v>254</v>
      </c>
      <c r="B160" s="494" t="s">
        <v>634</v>
      </c>
      <c r="C160" s="475" t="s">
        <v>255</v>
      </c>
      <c r="D160" s="466">
        <v>1</v>
      </c>
      <c r="E160" s="466">
        <v>1</v>
      </c>
      <c r="F160" s="466">
        <v>2</v>
      </c>
    </row>
    <row r="161" spans="1:6" ht="15.75" x14ac:dyDescent="0.25">
      <c r="A161" s="504" t="s">
        <v>275</v>
      </c>
      <c r="B161" s="544" t="s">
        <v>635</v>
      </c>
      <c r="C161" s="544"/>
      <c r="D161" s="469">
        <f>D162</f>
        <v>311.56700000000001</v>
      </c>
      <c r="E161" s="469">
        <f>E162</f>
        <v>225.471</v>
      </c>
      <c r="F161" s="469">
        <f>F162</f>
        <v>234.36600000000001</v>
      </c>
    </row>
    <row r="162" spans="1:6" ht="15.75" x14ac:dyDescent="0.25">
      <c r="A162" s="467" t="s">
        <v>308</v>
      </c>
      <c r="B162" s="546" t="s">
        <v>636</v>
      </c>
      <c r="C162" s="494"/>
      <c r="D162" s="466">
        <f>D164+D166+D170+D172+D174+D178+D176</f>
        <v>311.56700000000001</v>
      </c>
      <c r="E162" s="466">
        <f>E164+E167+E170+E172+E174+E178</f>
        <v>225.471</v>
      </c>
      <c r="F162" s="466">
        <f>F164+F167+F170+F172+F174+F178</f>
        <v>234.36600000000001</v>
      </c>
    </row>
    <row r="163" spans="1:6" ht="15.75" x14ac:dyDescent="0.25">
      <c r="A163" s="461" t="s">
        <v>311</v>
      </c>
      <c r="B163" s="546" t="s">
        <v>637</v>
      </c>
      <c r="C163" s="494"/>
      <c r="D163" s="466">
        <f>D164+D165</f>
        <v>15</v>
      </c>
      <c r="E163" s="466">
        <f>E164+E165</f>
        <v>0</v>
      </c>
      <c r="F163" s="466">
        <f>F164+F165</f>
        <v>0</v>
      </c>
    </row>
    <row r="164" spans="1:6" ht="15.75" x14ac:dyDescent="0.25">
      <c r="A164" s="461" t="s">
        <v>638</v>
      </c>
      <c r="B164" s="546" t="s">
        <v>637</v>
      </c>
      <c r="C164" s="475" t="s">
        <v>255</v>
      </c>
      <c r="D164" s="466">
        <v>15</v>
      </c>
      <c r="E164" s="466">
        <v>0</v>
      </c>
      <c r="F164" s="466">
        <v>0</v>
      </c>
    </row>
    <row r="165" spans="1:6" ht="15.75" x14ac:dyDescent="0.25">
      <c r="A165" s="467" t="s">
        <v>256</v>
      </c>
      <c r="B165" s="546" t="s">
        <v>637</v>
      </c>
      <c r="C165" s="475" t="s">
        <v>257</v>
      </c>
      <c r="D165" s="466"/>
      <c r="E165" s="466"/>
      <c r="F165" s="466"/>
    </row>
    <row r="166" spans="1:6" ht="31.5" x14ac:dyDescent="0.25">
      <c r="A166" s="467" t="s">
        <v>318</v>
      </c>
      <c r="B166" s="494" t="s">
        <v>639</v>
      </c>
      <c r="C166" s="494"/>
      <c r="D166" s="466">
        <f>D167+D168</f>
        <v>223.167</v>
      </c>
      <c r="E166" s="466">
        <f>E167+E168</f>
        <v>225.471</v>
      </c>
      <c r="F166" s="466">
        <f>F167+F168</f>
        <v>234.36600000000001</v>
      </c>
    </row>
    <row r="167" spans="1:6" ht="47.25" x14ac:dyDescent="0.25">
      <c r="A167" s="467" t="s">
        <v>640</v>
      </c>
      <c r="B167" s="494" t="s">
        <v>639</v>
      </c>
      <c r="C167" s="475" t="s">
        <v>247</v>
      </c>
      <c r="D167" s="466">
        <v>223.167</v>
      </c>
      <c r="E167" s="466">
        <v>225.471</v>
      </c>
      <c r="F167" s="466">
        <v>234.36600000000001</v>
      </c>
    </row>
    <row r="168" spans="1:6" ht="15.75" hidden="1" x14ac:dyDescent="0.25">
      <c r="A168" s="461" t="s">
        <v>638</v>
      </c>
      <c r="B168" s="494" t="s">
        <v>639</v>
      </c>
      <c r="C168" s="475" t="s">
        <v>255</v>
      </c>
      <c r="D168" s="466">
        <v>0</v>
      </c>
      <c r="E168" s="466">
        <v>0</v>
      </c>
      <c r="F168" s="466">
        <v>0</v>
      </c>
    </row>
    <row r="169" spans="1:6" ht="31.5" hidden="1" x14ac:dyDescent="0.25">
      <c r="A169" s="461" t="s">
        <v>371</v>
      </c>
      <c r="B169" s="494" t="s">
        <v>641</v>
      </c>
      <c r="C169" s="475"/>
      <c r="D169" s="469">
        <f>D170</f>
        <v>0</v>
      </c>
      <c r="E169" s="469">
        <f>E170</f>
        <v>0</v>
      </c>
      <c r="F169" s="469">
        <f>F170</f>
        <v>0</v>
      </c>
    </row>
    <row r="170" spans="1:6" ht="15.75" hidden="1" x14ac:dyDescent="0.25">
      <c r="A170" s="478" t="s">
        <v>254</v>
      </c>
      <c r="B170" s="494" t="s">
        <v>641</v>
      </c>
      <c r="C170" s="475" t="s">
        <v>255</v>
      </c>
      <c r="D170" s="466">
        <v>0</v>
      </c>
      <c r="E170" s="466">
        <v>0</v>
      </c>
      <c r="F170" s="466">
        <v>0</v>
      </c>
    </row>
    <row r="171" spans="1:6" ht="31.5" hidden="1" x14ac:dyDescent="0.25">
      <c r="A171" s="461" t="s">
        <v>373</v>
      </c>
      <c r="B171" s="494" t="s">
        <v>642</v>
      </c>
      <c r="C171" s="475"/>
      <c r="D171" s="469">
        <v>0</v>
      </c>
      <c r="E171" s="469">
        <v>0</v>
      </c>
      <c r="F171" s="469">
        <v>0</v>
      </c>
    </row>
    <row r="172" spans="1:6" ht="15.75" hidden="1" x14ac:dyDescent="0.25">
      <c r="A172" s="478" t="s">
        <v>254</v>
      </c>
      <c r="B172" s="494" t="s">
        <v>642</v>
      </c>
      <c r="C172" s="475" t="s">
        <v>255</v>
      </c>
      <c r="D172" s="466">
        <v>0</v>
      </c>
      <c r="E172" s="466">
        <v>0</v>
      </c>
      <c r="F172" s="466">
        <v>0</v>
      </c>
    </row>
    <row r="173" spans="1:6" ht="31.5" x14ac:dyDescent="0.25">
      <c r="A173" s="552" t="s">
        <v>375</v>
      </c>
      <c r="B173" s="494" t="s">
        <v>643</v>
      </c>
      <c r="C173" s="475"/>
      <c r="D173" s="466">
        <f>D174</f>
        <v>33.75</v>
      </c>
      <c r="E173" s="466">
        <f>E174</f>
        <v>0</v>
      </c>
      <c r="F173" s="466">
        <f>F174</f>
        <v>0</v>
      </c>
    </row>
    <row r="174" spans="1:6" ht="15.75" x14ac:dyDescent="0.25">
      <c r="A174" s="478" t="s">
        <v>254</v>
      </c>
      <c r="B174" s="494" t="s">
        <v>643</v>
      </c>
      <c r="C174" s="475" t="s">
        <v>255</v>
      </c>
      <c r="D174" s="466">
        <v>33.75</v>
      </c>
      <c r="E174" s="466">
        <v>0</v>
      </c>
      <c r="F174" s="466">
        <v>0</v>
      </c>
    </row>
    <row r="175" spans="1:6" ht="15.75" x14ac:dyDescent="0.25">
      <c r="A175" s="316" t="s">
        <v>377</v>
      </c>
      <c r="B175" s="494" t="s">
        <v>644</v>
      </c>
      <c r="C175" s="475"/>
      <c r="D175" s="466">
        <f>D176</f>
        <v>6.25</v>
      </c>
      <c r="E175" s="466">
        <v>0</v>
      </c>
      <c r="F175" s="466">
        <v>0</v>
      </c>
    </row>
    <row r="176" spans="1:6" ht="15.75" x14ac:dyDescent="0.25">
      <c r="A176" s="553" t="s">
        <v>313</v>
      </c>
      <c r="B176" s="494" t="s">
        <v>644</v>
      </c>
      <c r="C176" s="475" t="s">
        <v>255</v>
      </c>
      <c r="D176" s="466">
        <v>6.25</v>
      </c>
      <c r="E176" s="466">
        <v>0</v>
      </c>
      <c r="F176" s="466">
        <v>0</v>
      </c>
    </row>
    <row r="177" spans="1:6" ht="15.75" x14ac:dyDescent="0.25">
      <c r="A177" s="461" t="s">
        <v>379</v>
      </c>
      <c r="B177" s="494" t="s">
        <v>645</v>
      </c>
      <c r="C177" s="475"/>
      <c r="D177" s="466">
        <f>D178</f>
        <v>33.4</v>
      </c>
      <c r="E177" s="466">
        <v>0</v>
      </c>
      <c r="F177" s="466">
        <v>0</v>
      </c>
    </row>
    <row r="178" spans="1:6" ht="15.75" x14ac:dyDescent="0.25">
      <c r="A178" s="461" t="s">
        <v>254</v>
      </c>
      <c r="B178" s="494" t="s">
        <v>645</v>
      </c>
      <c r="C178" s="475" t="s">
        <v>255</v>
      </c>
      <c r="D178" s="466">
        <v>33.4</v>
      </c>
      <c r="E178" s="466">
        <v>0</v>
      </c>
      <c r="F178" s="466">
        <v>0</v>
      </c>
    </row>
    <row r="179" spans="1:6" ht="31.5" x14ac:dyDescent="0.25">
      <c r="A179" s="468" t="s">
        <v>646</v>
      </c>
      <c r="B179" s="462" t="s">
        <v>382</v>
      </c>
      <c r="C179" s="513"/>
      <c r="D179" s="469">
        <v>1</v>
      </c>
      <c r="E179" s="469">
        <v>1</v>
      </c>
      <c r="F179" s="469">
        <v>1</v>
      </c>
    </row>
    <row r="180" spans="1:6" ht="47.25" x14ac:dyDescent="0.25">
      <c r="A180" s="554" t="s">
        <v>383</v>
      </c>
      <c r="B180" s="555" t="s">
        <v>647</v>
      </c>
      <c r="C180" s="513"/>
      <c r="D180" s="466">
        <v>1</v>
      </c>
      <c r="E180" s="466">
        <v>1</v>
      </c>
      <c r="F180" s="466">
        <v>1</v>
      </c>
    </row>
    <row r="181" spans="1:6" ht="31.5" x14ac:dyDescent="0.25">
      <c r="A181" s="461" t="s">
        <v>385</v>
      </c>
      <c r="B181" s="462" t="s">
        <v>648</v>
      </c>
      <c r="C181" s="513"/>
      <c r="D181" s="466">
        <v>1</v>
      </c>
      <c r="E181" s="466">
        <v>1</v>
      </c>
      <c r="F181" s="466">
        <v>1</v>
      </c>
    </row>
    <row r="182" spans="1:6" ht="15.75" x14ac:dyDescent="0.25">
      <c r="A182" s="461" t="s">
        <v>313</v>
      </c>
      <c r="B182" s="462" t="s">
        <v>386</v>
      </c>
      <c r="C182" s="513" t="s">
        <v>255</v>
      </c>
      <c r="D182" s="466">
        <v>1</v>
      </c>
      <c r="E182" s="466">
        <v>1</v>
      </c>
      <c r="F182" s="466">
        <v>1</v>
      </c>
    </row>
    <row r="183" spans="1:6" ht="63" x14ac:dyDescent="0.25">
      <c r="A183" s="468" t="s">
        <v>649</v>
      </c>
      <c r="B183" s="475" t="s">
        <v>650</v>
      </c>
      <c r="C183" s="494"/>
      <c r="D183" s="469">
        <f>D184</f>
        <v>35</v>
      </c>
      <c r="E183" s="469">
        <f t="shared" ref="E183:F186" si="23">E184</f>
        <v>50</v>
      </c>
      <c r="F183" s="469">
        <f t="shared" si="23"/>
        <v>50</v>
      </c>
    </row>
    <row r="184" spans="1:6" ht="78.75" x14ac:dyDescent="0.25">
      <c r="A184" s="468" t="s">
        <v>651</v>
      </c>
      <c r="B184" s="475" t="s">
        <v>652</v>
      </c>
      <c r="C184" s="475"/>
      <c r="D184" s="469">
        <f>D185</f>
        <v>35</v>
      </c>
      <c r="E184" s="469">
        <f t="shared" si="23"/>
        <v>50</v>
      </c>
      <c r="F184" s="469">
        <f t="shared" si="23"/>
        <v>50</v>
      </c>
    </row>
    <row r="185" spans="1:6" ht="47.25" x14ac:dyDescent="0.25">
      <c r="A185" s="468" t="s">
        <v>493</v>
      </c>
      <c r="B185" s="475" t="s">
        <v>653</v>
      </c>
      <c r="C185" s="475"/>
      <c r="D185" s="469">
        <f>D186</f>
        <v>35</v>
      </c>
      <c r="E185" s="469">
        <f t="shared" si="23"/>
        <v>50</v>
      </c>
      <c r="F185" s="469">
        <f t="shared" si="23"/>
        <v>50</v>
      </c>
    </row>
    <row r="186" spans="1:6" ht="47.25" x14ac:dyDescent="0.25">
      <c r="A186" s="556" t="s">
        <v>495</v>
      </c>
      <c r="B186" s="494" t="s">
        <v>654</v>
      </c>
      <c r="C186" s="475"/>
      <c r="D186" s="466">
        <f>D187</f>
        <v>35</v>
      </c>
      <c r="E186" s="466">
        <f t="shared" si="23"/>
        <v>50</v>
      </c>
      <c r="F186" s="466">
        <f t="shared" si="23"/>
        <v>50</v>
      </c>
    </row>
    <row r="187" spans="1:6" ht="15.75" x14ac:dyDescent="0.25">
      <c r="A187" s="461" t="s">
        <v>254</v>
      </c>
      <c r="B187" s="494" t="s">
        <v>654</v>
      </c>
      <c r="C187" s="475" t="s">
        <v>255</v>
      </c>
      <c r="D187" s="466">
        <v>35</v>
      </c>
      <c r="E187" s="466">
        <v>50</v>
      </c>
      <c r="F187" s="466">
        <v>50</v>
      </c>
    </row>
    <row r="188" spans="1:6" s="562" customFormat="1" ht="46.5" customHeight="1" x14ac:dyDescent="0.25">
      <c r="A188" s="557" t="s">
        <v>655</v>
      </c>
      <c r="B188" s="558" t="s">
        <v>502</v>
      </c>
      <c r="C188" s="559"/>
      <c r="D188" s="560">
        <f>D189</f>
        <v>0.309</v>
      </c>
      <c r="E188" s="561">
        <f t="shared" ref="E188:F190" si="24">E189</f>
        <v>0</v>
      </c>
      <c r="F188" s="561">
        <f t="shared" si="24"/>
        <v>0</v>
      </c>
    </row>
    <row r="189" spans="1:6" s="562" customFormat="1" ht="54.75" customHeight="1" x14ac:dyDescent="0.25">
      <c r="A189" s="563" t="s">
        <v>656</v>
      </c>
      <c r="B189" s="559" t="s">
        <v>504</v>
      </c>
      <c r="C189" s="559"/>
      <c r="D189" s="564">
        <f>D190</f>
        <v>0.309</v>
      </c>
      <c r="E189" s="561">
        <f t="shared" si="24"/>
        <v>0</v>
      </c>
      <c r="F189" s="561">
        <f t="shared" si="24"/>
        <v>0</v>
      </c>
    </row>
    <row r="190" spans="1:6" s="562" customFormat="1" ht="27" customHeight="1" x14ac:dyDescent="0.25">
      <c r="A190" s="563" t="s">
        <v>505</v>
      </c>
      <c r="B190" s="559" t="s">
        <v>504</v>
      </c>
      <c r="C190" s="559"/>
      <c r="D190" s="564">
        <f>D191</f>
        <v>0.309</v>
      </c>
      <c r="E190" s="561">
        <f t="shared" si="24"/>
        <v>0</v>
      </c>
      <c r="F190" s="561">
        <f t="shared" si="24"/>
        <v>0</v>
      </c>
    </row>
    <row r="191" spans="1:6" s="562" customFormat="1" ht="18" customHeight="1" x14ac:dyDescent="0.25">
      <c r="A191" s="565" t="s">
        <v>508</v>
      </c>
      <c r="B191" s="559" t="s">
        <v>507</v>
      </c>
      <c r="C191" s="558" t="s">
        <v>509</v>
      </c>
      <c r="D191" s="564">
        <v>0.309</v>
      </c>
      <c r="E191" s="561">
        <v>0</v>
      </c>
      <c r="F191" s="561">
        <v>0</v>
      </c>
    </row>
  </sheetData>
  <mergeCells count="4">
    <mergeCell ref="B1:F1"/>
    <mergeCell ref="B2:F2"/>
    <mergeCell ref="B3:F3"/>
    <mergeCell ref="A4:F4"/>
  </mergeCells>
  <pageMargins left="0.7" right="0.7" top="0.75" bottom="0.75" header="0.3" footer="0.3"/>
  <pageSetup paperSize="9" scale="5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65"/>
  <sheetViews>
    <sheetView tabSelected="1" workbookViewId="0">
      <selection activeCell="A9" sqref="A9:K9"/>
    </sheetView>
  </sheetViews>
  <sheetFormatPr defaultRowHeight="15.75" x14ac:dyDescent="0.25"/>
  <cols>
    <col min="1" max="1" width="36.28515625" style="791" customWidth="1"/>
    <col min="2" max="2" width="11.5703125" style="792" customWidth="1"/>
    <col min="3" max="3" width="12" style="792" customWidth="1"/>
    <col min="4" max="4" width="19.42578125" style="793" customWidth="1"/>
    <col min="5" max="5" width="10.42578125" style="792" customWidth="1"/>
    <col min="6" max="6" width="10.42578125" style="792" hidden="1" customWidth="1"/>
    <col min="7" max="7" width="14.28515625" style="792" customWidth="1"/>
    <col min="8" max="8" width="12.28515625" style="792" customWidth="1"/>
    <col min="9" max="9" width="21" style="795" customWidth="1"/>
    <col min="10" max="10" width="17.5703125" style="794" customWidth="1"/>
    <col min="11" max="11" width="18.85546875" style="794" customWidth="1"/>
    <col min="12" max="12" width="15.5703125" style="794" customWidth="1"/>
    <col min="13" max="13" width="15.5703125" style="794" bestFit="1" customWidth="1"/>
    <col min="14" max="14" width="16" style="794" customWidth="1"/>
    <col min="15" max="16384" width="9.140625" style="794"/>
  </cols>
  <sheetData>
    <row r="1" spans="1:21" ht="20.25" x14ac:dyDescent="0.3">
      <c r="E1" s="794"/>
      <c r="F1" s="794"/>
      <c r="G1" s="794"/>
      <c r="H1" s="794"/>
      <c r="J1" s="796" t="s">
        <v>755</v>
      </c>
      <c r="K1" s="796"/>
      <c r="L1" s="795"/>
    </row>
    <row r="2" spans="1:21" ht="57" customHeight="1" x14ac:dyDescent="0.25">
      <c r="E2" s="794"/>
      <c r="F2" s="794"/>
      <c r="G2" s="794"/>
      <c r="H2" s="794"/>
      <c r="I2" s="797" t="s">
        <v>756</v>
      </c>
      <c r="J2" s="797"/>
      <c r="K2" s="797"/>
      <c r="L2" s="798"/>
    </row>
    <row r="3" spans="1:21" ht="20.25" x14ac:dyDescent="0.3">
      <c r="E3" s="794"/>
      <c r="F3" s="794"/>
      <c r="G3" s="794"/>
      <c r="H3" s="794"/>
      <c r="J3" s="796" t="s">
        <v>757</v>
      </c>
      <c r="K3" s="796" t="s">
        <v>758</v>
      </c>
      <c r="L3" s="799"/>
    </row>
    <row r="4" spans="1:21" ht="20.25" x14ac:dyDescent="0.3">
      <c r="E4" s="794"/>
      <c r="F4" s="794"/>
      <c r="G4" s="794"/>
      <c r="H4" s="794"/>
      <c r="J4" s="800" t="s">
        <v>759</v>
      </c>
      <c r="K4" s="800"/>
      <c r="L4" s="801"/>
    </row>
    <row r="5" spans="1:21" ht="18.75" x14ac:dyDescent="0.3">
      <c r="G5" s="802"/>
      <c r="H5" s="802"/>
      <c r="I5" s="803" t="s">
        <v>760</v>
      </c>
      <c r="J5" s="804"/>
    </row>
    <row r="6" spans="1:21" x14ac:dyDescent="0.25">
      <c r="J6" s="792"/>
    </row>
    <row r="7" spans="1:21" ht="21.75" customHeight="1" x14ac:dyDescent="0.25">
      <c r="A7" s="805" t="s">
        <v>761</v>
      </c>
      <c r="B7" s="805"/>
      <c r="C7" s="805"/>
      <c r="D7" s="805"/>
      <c r="E7" s="805"/>
      <c r="F7" s="805"/>
      <c r="G7" s="805"/>
      <c r="H7" s="805"/>
      <c r="I7" s="805"/>
      <c r="J7" s="805"/>
      <c r="K7" s="805"/>
    </row>
    <row r="8" spans="1:21" ht="18.75" x14ac:dyDescent="0.3">
      <c r="A8" s="806"/>
      <c r="B8" s="802"/>
      <c r="C8" s="802"/>
      <c r="D8" s="802"/>
      <c r="E8" s="802"/>
      <c r="F8" s="802"/>
      <c r="G8" s="802"/>
      <c r="H8" s="802"/>
      <c r="I8" s="807"/>
    </row>
    <row r="9" spans="1:21" ht="51" customHeight="1" x14ac:dyDescent="0.3">
      <c r="A9" s="808" t="s">
        <v>762</v>
      </c>
      <c r="B9" s="808"/>
      <c r="C9" s="808"/>
      <c r="D9" s="808"/>
      <c r="E9" s="808"/>
      <c r="F9" s="808"/>
      <c r="G9" s="808"/>
      <c r="H9" s="808"/>
      <c r="I9" s="808"/>
      <c r="J9" s="808"/>
      <c r="K9" s="808"/>
    </row>
    <row r="10" spans="1:21" ht="18.75" customHeight="1" x14ac:dyDescent="0.25">
      <c r="L10" s="809"/>
      <c r="M10" s="809"/>
      <c r="N10" s="809"/>
      <c r="O10" s="809"/>
      <c r="P10" s="809"/>
      <c r="Q10" s="809"/>
      <c r="R10" s="809"/>
      <c r="S10" s="809"/>
      <c r="T10" s="809"/>
      <c r="U10" s="809"/>
    </row>
    <row r="11" spans="1:21" x14ac:dyDescent="0.25">
      <c r="G11" s="810"/>
      <c r="H11" s="811"/>
      <c r="I11" s="812"/>
    </row>
    <row r="12" spans="1:21" ht="18.75" x14ac:dyDescent="0.3">
      <c r="A12" s="813" t="s">
        <v>763</v>
      </c>
      <c r="B12" s="814" t="s">
        <v>764</v>
      </c>
      <c r="C12" s="814"/>
      <c r="D12" s="814"/>
      <c r="E12" s="814"/>
      <c r="F12" s="814"/>
      <c r="G12" s="814"/>
      <c r="H12" s="814"/>
      <c r="I12" s="814"/>
      <c r="J12" s="814"/>
      <c r="K12" s="814"/>
    </row>
    <row r="13" spans="1:21" ht="18.75" x14ac:dyDescent="0.3">
      <c r="A13" s="813" t="s">
        <v>765</v>
      </c>
      <c r="B13" s="801" t="s">
        <v>766</v>
      </c>
      <c r="C13" s="815"/>
      <c r="D13" s="802"/>
      <c r="E13" s="802"/>
      <c r="F13" s="802"/>
      <c r="G13" s="802"/>
      <c r="H13" s="802"/>
      <c r="I13" s="816"/>
      <c r="J13" s="817"/>
      <c r="K13" s="817"/>
    </row>
    <row r="14" spans="1:21" ht="18.75" x14ac:dyDescent="0.3">
      <c r="A14" s="813" t="s">
        <v>767</v>
      </c>
      <c r="B14" s="815" t="s">
        <v>768</v>
      </c>
      <c r="C14" s="815"/>
      <c r="D14" s="802"/>
      <c r="E14" s="802"/>
      <c r="F14" s="802"/>
      <c r="G14" s="802"/>
      <c r="H14" s="802"/>
      <c r="I14" s="816"/>
      <c r="J14" s="817"/>
      <c r="K14" s="817"/>
    </row>
    <row r="15" spans="1:21" ht="19.5" x14ac:dyDescent="0.35">
      <c r="A15" s="813"/>
      <c r="B15" s="818"/>
      <c r="C15" s="818"/>
      <c r="D15" s="819"/>
      <c r="E15" s="818"/>
      <c r="F15" s="818"/>
      <c r="G15" s="820"/>
      <c r="H15" s="821"/>
      <c r="I15" s="816"/>
      <c r="J15" s="817"/>
      <c r="K15" s="817"/>
    </row>
    <row r="16" spans="1:21" ht="26.25" customHeight="1" thickBot="1" x14ac:dyDescent="0.35">
      <c r="A16" s="822" t="s">
        <v>769</v>
      </c>
      <c r="B16" s="822"/>
      <c r="C16" s="822"/>
      <c r="D16" s="822"/>
      <c r="E16" s="822"/>
      <c r="F16" s="822"/>
      <c r="G16" s="822"/>
      <c r="H16" s="811"/>
      <c r="I16" s="812"/>
    </row>
    <row r="17" spans="1:14" s="567" customFormat="1" ht="19.5" thickBot="1" x14ac:dyDescent="0.3">
      <c r="A17" s="823" t="s">
        <v>770</v>
      </c>
      <c r="B17" s="824" t="s">
        <v>771</v>
      </c>
      <c r="C17" s="825"/>
      <c r="D17" s="825"/>
      <c r="E17" s="825"/>
      <c r="F17" s="825"/>
      <c r="G17" s="826"/>
      <c r="H17" s="823" t="s">
        <v>772</v>
      </c>
      <c r="I17" s="827" t="s">
        <v>773</v>
      </c>
      <c r="J17" s="828"/>
      <c r="K17" s="829"/>
    </row>
    <row r="18" spans="1:14" s="567" customFormat="1" ht="87" customHeight="1" thickBot="1" x14ac:dyDescent="0.3">
      <c r="A18" s="830"/>
      <c r="B18" s="831" t="s">
        <v>774</v>
      </c>
      <c r="C18" s="832" t="s">
        <v>775</v>
      </c>
      <c r="D18" s="832" t="s">
        <v>776</v>
      </c>
      <c r="E18" s="832" t="s">
        <v>777</v>
      </c>
      <c r="F18" s="832"/>
      <c r="G18" s="832" t="s">
        <v>778</v>
      </c>
      <c r="H18" s="830"/>
      <c r="I18" s="833">
        <v>2021</v>
      </c>
      <c r="J18" s="833">
        <v>2022</v>
      </c>
      <c r="K18" s="833">
        <v>2023</v>
      </c>
    </row>
    <row r="19" spans="1:14" s="837" customFormat="1" ht="12.75" x14ac:dyDescent="0.25">
      <c r="A19" s="834">
        <v>1</v>
      </c>
      <c r="B19" s="835">
        <v>2</v>
      </c>
      <c r="C19" s="835">
        <v>3</v>
      </c>
      <c r="D19" s="835">
        <v>4</v>
      </c>
      <c r="E19" s="835">
        <v>5</v>
      </c>
      <c r="F19" s="835"/>
      <c r="G19" s="835">
        <v>6</v>
      </c>
      <c r="H19" s="835">
        <v>7</v>
      </c>
      <c r="I19" s="836">
        <v>9</v>
      </c>
      <c r="J19" s="835"/>
      <c r="K19" s="835"/>
      <c r="M19" s="838"/>
    </row>
    <row r="20" spans="1:14" s="837" customFormat="1" ht="19.5" x14ac:dyDescent="0.25">
      <c r="A20" s="839" t="s">
        <v>779</v>
      </c>
      <c r="B20" s="840"/>
      <c r="C20" s="840"/>
      <c r="D20" s="840"/>
      <c r="E20" s="840"/>
      <c r="F20" s="840"/>
      <c r="G20" s="840"/>
      <c r="H20" s="840"/>
      <c r="I20" s="841">
        <f>I21+I55+I60+I68++I83+I94+I113+I122+I125+I126+I63+I64+I76+I77+I123+I124</f>
        <v>17535881.100000001</v>
      </c>
      <c r="J20" s="841">
        <f>J21+J55+J60+J68++J83+J94+J113+J122+J125+J126+J63+J64+J76+J77+J123+J124</f>
        <v>13881843</v>
      </c>
      <c r="K20" s="841">
        <f>K21+K55+K60+K68++K83+K94+K113+K122+K125+K126+K63+K64+K76+K77+K123+K124</f>
        <v>12405515</v>
      </c>
      <c r="M20" s="838"/>
      <c r="N20" s="838"/>
    </row>
    <row r="21" spans="1:14" s="567" customFormat="1" ht="20.25" x14ac:dyDescent="0.25">
      <c r="A21" s="842" t="s">
        <v>780</v>
      </c>
      <c r="B21" s="843"/>
      <c r="C21" s="843"/>
      <c r="D21" s="843"/>
      <c r="E21" s="843"/>
      <c r="F21" s="843"/>
      <c r="G21" s="843"/>
      <c r="H21" s="843"/>
      <c r="I21" s="841">
        <f>I25+I35+I46</f>
        <v>3466600</v>
      </c>
      <c r="J21" s="841">
        <f>J22+J24+J26+J28+J31+J32+J33+J34+J46</f>
        <v>3466600</v>
      </c>
      <c r="K21" s="841">
        <f>K22+K24+K26+K28+K31+K32+K33+K34+K46</f>
        <v>3466600</v>
      </c>
      <c r="L21" s="844"/>
      <c r="N21" s="844"/>
    </row>
    <row r="22" spans="1:14" x14ac:dyDescent="0.25">
      <c r="A22" s="845" t="s">
        <v>781</v>
      </c>
      <c r="B22" s="846">
        <v>1</v>
      </c>
      <c r="C22" s="847">
        <v>102</v>
      </c>
      <c r="D22" s="494" t="s">
        <v>610</v>
      </c>
      <c r="E22" s="846">
        <v>121</v>
      </c>
      <c r="F22" s="846">
        <v>100</v>
      </c>
      <c r="G22" s="846">
        <v>211</v>
      </c>
      <c r="H22" s="848" t="s">
        <v>782</v>
      </c>
      <c r="I22" s="849">
        <v>495960.11</v>
      </c>
      <c r="J22" s="849">
        <v>500000</v>
      </c>
      <c r="K22" s="849">
        <v>500000</v>
      </c>
      <c r="M22" s="850"/>
    </row>
    <row r="23" spans="1:14" x14ac:dyDescent="0.25">
      <c r="A23" s="845"/>
      <c r="B23" s="846">
        <v>1</v>
      </c>
      <c r="C23" s="847">
        <v>102</v>
      </c>
      <c r="D23" s="494" t="s">
        <v>610</v>
      </c>
      <c r="E23" s="846">
        <v>121</v>
      </c>
      <c r="F23" s="846">
        <v>100</v>
      </c>
      <c r="G23" s="846">
        <v>266</v>
      </c>
      <c r="H23" s="848" t="s">
        <v>782</v>
      </c>
      <c r="I23" s="849">
        <v>4039.89</v>
      </c>
      <c r="J23" s="849"/>
      <c r="K23" s="849"/>
      <c r="M23" s="850"/>
    </row>
    <row r="24" spans="1:14" x14ac:dyDescent="0.25">
      <c r="A24" s="851"/>
      <c r="B24" s="846">
        <v>1</v>
      </c>
      <c r="C24" s="847">
        <v>102</v>
      </c>
      <c r="D24" s="494" t="s">
        <v>610</v>
      </c>
      <c r="E24" s="846">
        <v>129</v>
      </c>
      <c r="F24" s="846">
        <v>100</v>
      </c>
      <c r="G24" s="846">
        <v>213</v>
      </c>
      <c r="H24" s="848" t="s">
        <v>782</v>
      </c>
      <c r="I24" s="849">
        <v>150000</v>
      </c>
      <c r="J24" s="849">
        <v>150000</v>
      </c>
      <c r="K24" s="849">
        <v>150000</v>
      </c>
    </row>
    <row r="25" spans="1:14" s="856" customFormat="1" x14ac:dyDescent="0.25">
      <c r="A25" s="845" t="s">
        <v>783</v>
      </c>
      <c r="B25" s="852"/>
      <c r="C25" s="853"/>
      <c r="D25" s="475"/>
      <c r="E25" s="852"/>
      <c r="F25" s="852"/>
      <c r="G25" s="852"/>
      <c r="H25" s="854"/>
      <c r="I25" s="855">
        <f>I22+I24+I23</f>
        <v>650000</v>
      </c>
      <c r="J25" s="855">
        <f>J22+J24</f>
        <v>650000</v>
      </c>
      <c r="K25" s="855">
        <f>K22+K24</f>
        <v>650000</v>
      </c>
    </row>
    <row r="26" spans="1:14" x14ac:dyDescent="0.25">
      <c r="A26" s="845" t="s">
        <v>784</v>
      </c>
      <c r="B26" s="846">
        <v>1</v>
      </c>
      <c r="C26" s="847">
        <v>104</v>
      </c>
      <c r="D26" s="494" t="s">
        <v>613</v>
      </c>
      <c r="E26" s="846">
        <v>121</v>
      </c>
      <c r="F26" s="846">
        <v>100</v>
      </c>
      <c r="G26" s="846">
        <v>211</v>
      </c>
      <c r="H26" s="848" t="s">
        <v>782</v>
      </c>
      <c r="I26" s="849">
        <v>2084137.79</v>
      </c>
      <c r="J26" s="849">
        <f>23700+2075790</f>
        <v>2099490</v>
      </c>
      <c r="K26" s="849">
        <f>23700+2077326</f>
        <v>2101026</v>
      </c>
    </row>
    <row r="27" spans="1:14" x14ac:dyDescent="0.25">
      <c r="A27" s="857"/>
      <c r="B27" s="846">
        <v>1</v>
      </c>
      <c r="C27" s="847">
        <v>104</v>
      </c>
      <c r="D27" s="494" t="s">
        <v>613</v>
      </c>
      <c r="E27" s="846">
        <v>121</v>
      </c>
      <c r="F27" s="846">
        <v>100</v>
      </c>
      <c r="G27" s="846">
        <v>266</v>
      </c>
      <c r="H27" s="848" t="s">
        <v>782</v>
      </c>
      <c r="I27" s="849">
        <v>15862.21</v>
      </c>
      <c r="J27" s="849"/>
      <c r="K27" s="849"/>
    </row>
    <row r="28" spans="1:14" x14ac:dyDescent="0.25">
      <c r="A28" s="857"/>
      <c r="B28" s="846">
        <v>1</v>
      </c>
      <c r="C28" s="847">
        <v>104</v>
      </c>
      <c r="D28" s="494" t="s">
        <v>663</v>
      </c>
      <c r="E28" s="846">
        <v>129</v>
      </c>
      <c r="F28" s="846">
        <v>100</v>
      </c>
      <c r="G28" s="846">
        <v>213</v>
      </c>
      <c r="H28" s="848" t="s">
        <v>782</v>
      </c>
      <c r="I28" s="858">
        <f>27666+395459-2000</f>
        <v>421125</v>
      </c>
      <c r="J28" s="849">
        <v>626889</v>
      </c>
      <c r="K28" s="849">
        <v>627353</v>
      </c>
    </row>
    <row r="29" spans="1:14" x14ac:dyDescent="0.25">
      <c r="A29" s="857" t="s">
        <v>785</v>
      </c>
      <c r="B29" s="846">
        <v>1</v>
      </c>
      <c r="C29" s="847">
        <v>104</v>
      </c>
      <c r="D29" s="494" t="s">
        <v>613</v>
      </c>
      <c r="E29" s="846">
        <v>247</v>
      </c>
      <c r="F29" s="846">
        <v>200</v>
      </c>
      <c r="G29" s="846">
        <v>223</v>
      </c>
      <c r="H29" s="848" t="s">
        <v>782</v>
      </c>
      <c r="I29" s="849">
        <f>110760-I30</f>
        <v>104300.68</v>
      </c>
      <c r="J29" s="849"/>
      <c r="K29" s="849"/>
    </row>
    <row r="30" spans="1:14" x14ac:dyDescent="0.25">
      <c r="A30" s="857"/>
      <c r="B30" s="846">
        <v>1</v>
      </c>
      <c r="C30" s="847">
        <v>104</v>
      </c>
      <c r="D30" s="494" t="s">
        <v>613</v>
      </c>
      <c r="E30" s="846">
        <v>244</v>
      </c>
      <c r="F30" s="846">
        <v>200</v>
      </c>
      <c r="G30" s="846">
        <v>223</v>
      </c>
      <c r="H30" s="848" t="s">
        <v>782</v>
      </c>
      <c r="I30" s="849">
        <v>6459.32</v>
      </c>
      <c r="J30" s="849"/>
      <c r="K30" s="849"/>
    </row>
    <row r="31" spans="1:14" x14ac:dyDescent="0.25">
      <c r="A31" s="531" t="s">
        <v>786</v>
      </c>
      <c r="B31" s="846">
        <v>1</v>
      </c>
      <c r="C31" s="847">
        <v>104</v>
      </c>
      <c r="D31" s="494" t="s">
        <v>613</v>
      </c>
      <c r="E31" s="846">
        <v>244</v>
      </c>
      <c r="F31" s="846">
        <v>200</v>
      </c>
      <c r="G31" s="846">
        <v>343</v>
      </c>
      <c r="H31" s="848" t="s">
        <v>782</v>
      </c>
      <c r="I31" s="858">
        <v>94594</v>
      </c>
      <c r="J31" s="849"/>
      <c r="K31" s="849"/>
    </row>
    <row r="32" spans="1:14" x14ac:dyDescent="0.25">
      <c r="A32" s="531"/>
      <c r="B32" s="846">
        <v>1</v>
      </c>
      <c r="C32" s="847">
        <v>104</v>
      </c>
      <c r="D32" s="494" t="s">
        <v>613</v>
      </c>
      <c r="E32" s="846">
        <v>851</v>
      </c>
      <c r="F32" s="846">
        <v>800</v>
      </c>
      <c r="G32" s="846">
        <v>291</v>
      </c>
      <c r="H32" s="848" t="s">
        <v>782</v>
      </c>
      <c r="I32" s="849">
        <v>25000</v>
      </c>
      <c r="J32" s="849">
        <v>25000</v>
      </c>
      <c r="K32" s="849">
        <v>25000</v>
      </c>
    </row>
    <row r="33" spans="1:13" x14ac:dyDescent="0.25">
      <c r="A33" s="531"/>
      <c r="B33" s="846">
        <v>1</v>
      </c>
      <c r="C33" s="847">
        <v>104</v>
      </c>
      <c r="D33" s="494" t="s">
        <v>613</v>
      </c>
      <c r="E33" s="846">
        <v>852</v>
      </c>
      <c r="F33" s="846">
        <v>800</v>
      </c>
      <c r="G33" s="846">
        <v>291</v>
      </c>
      <c r="H33" s="848" t="s">
        <v>782</v>
      </c>
      <c r="I33" s="849">
        <v>3900</v>
      </c>
      <c r="J33" s="849">
        <v>4000</v>
      </c>
      <c r="K33" s="849">
        <v>4000</v>
      </c>
    </row>
    <row r="34" spans="1:13" ht="18.75" x14ac:dyDescent="0.3">
      <c r="A34" s="531"/>
      <c r="B34" s="846">
        <v>1</v>
      </c>
      <c r="C34" s="847">
        <v>104</v>
      </c>
      <c r="D34" s="494" t="s">
        <v>613</v>
      </c>
      <c r="E34" s="846">
        <v>853</v>
      </c>
      <c r="F34" s="846">
        <v>800</v>
      </c>
      <c r="G34" s="846">
        <v>292</v>
      </c>
      <c r="H34" s="848" t="s">
        <v>782</v>
      </c>
      <c r="I34" s="849">
        <v>2000</v>
      </c>
      <c r="J34" s="849">
        <v>2000</v>
      </c>
      <c r="K34" s="849">
        <v>0</v>
      </c>
      <c r="L34" s="859"/>
    </row>
    <row r="35" spans="1:13" s="856" customFormat="1" ht="18.75" x14ac:dyDescent="0.3">
      <c r="A35" s="860" t="s">
        <v>787</v>
      </c>
      <c r="B35" s="852"/>
      <c r="C35" s="853"/>
      <c r="D35" s="475"/>
      <c r="E35" s="852"/>
      <c r="F35" s="852"/>
      <c r="G35" s="852"/>
      <c r="H35" s="854"/>
      <c r="I35" s="855">
        <f>SUM(I26:I34)</f>
        <v>2757379</v>
      </c>
      <c r="J35" s="855">
        <f>SUM(J26:J34)</f>
        <v>2757379</v>
      </c>
      <c r="K35" s="855">
        <f>SUM(K26:K34)</f>
        <v>2757379</v>
      </c>
      <c r="L35" s="859"/>
    </row>
    <row r="36" spans="1:13" ht="31.5" x14ac:dyDescent="0.25">
      <c r="A36" s="860" t="s">
        <v>287</v>
      </c>
      <c r="B36" s="846">
        <v>1</v>
      </c>
      <c r="C36" s="847">
        <v>113</v>
      </c>
      <c r="D36" s="494" t="s">
        <v>617</v>
      </c>
      <c r="E36" s="846">
        <v>242</v>
      </c>
      <c r="F36" s="846">
        <v>200</v>
      </c>
      <c r="G36" s="846">
        <v>221</v>
      </c>
      <c r="H36" s="848" t="s">
        <v>782</v>
      </c>
      <c r="I36" s="849">
        <f>28000+28000</f>
        <v>56000</v>
      </c>
      <c r="J36" s="849">
        <f>68800-23700</f>
        <v>45100</v>
      </c>
      <c r="K36" s="849">
        <f>68800-23700</f>
        <v>45100</v>
      </c>
      <c r="M36" s="850"/>
    </row>
    <row r="37" spans="1:13" x14ac:dyDescent="0.25">
      <c r="A37" s="531"/>
      <c r="B37" s="846">
        <v>1</v>
      </c>
      <c r="C37" s="847">
        <v>113</v>
      </c>
      <c r="D37" s="494" t="s">
        <v>617</v>
      </c>
      <c r="E37" s="846">
        <v>242</v>
      </c>
      <c r="F37" s="846">
        <v>200</v>
      </c>
      <c r="G37" s="846">
        <v>225</v>
      </c>
      <c r="H37" s="848" t="s">
        <v>782</v>
      </c>
      <c r="I37" s="849">
        <v>13400</v>
      </c>
      <c r="J37" s="849">
        <v>0</v>
      </c>
      <c r="K37" s="849">
        <v>0</v>
      </c>
      <c r="M37" s="850"/>
    </row>
    <row r="38" spans="1:13" x14ac:dyDescent="0.25">
      <c r="A38" s="531"/>
      <c r="B38" s="846">
        <v>1</v>
      </c>
      <c r="C38" s="847">
        <v>113</v>
      </c>
      <c r="D38" s="494" t="s">
        <v>617</v>
      </c>
      <c r="E38" s="846">
        <v>242</v>
      </c>
      <c r="F38" s="846">
        <v>200</v>
      </c>
      <c r="G38" s="846">
        <v>226</v>
      </c>
      <c r="H38" s="848" t="s">
        <v>782</v>
      </c>
      <c r="I38" s="849">
        <v>73230</v>
      </c>
      <c r="J38" s="849">
        <v>54000</v>
      </c>
      <c r="K38" s="849">
        <v>83900</v>
      </c>
    </row>
    <row r="39" spans="1:13" x14ac:dyDescent="0.25">
      <c r="A39" s="531" t="s">
        <v>788</v>
      </c>
      <c r="B39" s="846">
        <v>1</v>
      </c>
      <c r="C39" s="847">
        <v>113</v>
      </c>
      <c r="D39" s="494" t="s">
        <v>617</v>
      </c>
      <c r="E39" s="846">
        <v>242</v>
      </c>
      <c r="F39" s="846">
        <v>200</v>
      </c>
      <c r="G39" s="846">
        <v>225</v>
      </c>
      <c r="H39" s="848" t="s">
        <v>782</v>
      </c>
      <c r="I39" s="849">
        <v>18000</v>
      </c>
      <c r="J39" s="849">
        <v>0</v>
      </c>
      <c r="K39" s="849">
        <v>0</v>
      </c>
    </row>
    <row r="40" spans="1:13" x14ac:dyDescent="0.25">
      <c r="A40" s="531" t="s">
        <v>789</v>
      </c>
      <c r="B40" s="846">
        <v>1</v>
      </c>
      <c r="C40" s="847">
        <v>113</v>
      </c>
      <c r="D40" s="494" t="s">
        <v>617</v>
      </c>
      <c r="E40" s="846">
        <v>242</v>
      </c>
      <c r="F40" s="846">
        <v>200</v>
      </c>
      <c r="G40" s="846">
        <v>226</v>
      </c>
      <c r="H40" s="848" t="s">
        <v>782</v>
      </c>
      <c r="I40" s="849">
        <v>10770</v>
      </c>
      <c r="J40" s="849">
        <v>95500</v>
      </c>
      <c r="K40" s="849">
        <v>95500</v>
      </c>
    </row>
    <row r="41" spans="1:13" x14ac:dyDescent="0.25">
      <c r="A41" s="531"/>
      <c r="B41" s="846">
        <v>1</v>
      </c>
      <c r="C41" s="847">
        <v>113</v>
      </c>
      <c r="D41" s="494" t="s">
        <v>617</v>
      </c>
      <c r="E41" s="846">
        <v>244</v>
      </c>
      <c r="F41" s="846">
        <v>200</v>
      </c>
      <c r="G41" s="846">
        <v>225</v>
      </c>
      <c r="H41" s="848" t="s">
        <v>782</v>
      </c>
      <c r="I41" s="849">
        <v>9000</v>
      </c>
      <c r="J41" s="849">
        <v>8500</v>
      </c>
      <c r="K41" s="849">
        <v>8500</v>
      </c>
    </row>
    <row r="42" spans="1:13" x14ac:dyDescent="0.25">
      <c r="A42" s="531"/>
      <c r="B42" s="846">
        <v>1</v>
      </c>
      <c r="C42" s="847">
        <v>113</v>
      </c>
      <c r="D42" s="494" t="s">
        <v>617</v>
      </c>
      <c r="E42" s="846">
        <v>244</v>
      </c>
      <c r="F42" s="846">
        <v>200</v>
      </c>
      <c r="G42" s="846">
        <v>226</v>
      </c>
      <c r="H42" s="848" t="s">
        <v>782</v>
      </c>
      <c r="I42" s="849">
        <v>30100</v>
      </c>
      <c r="J42" s="849">
        <v>127600</v>
      </c>
      <c r="K42" s="849">
        <v>157600</v>
      </c>
    </row>
    <row r="43" spans="1:13" x14ac:dyDescent="0.25">
      <c r="A43" s="531" t="s">
        <v>786</v>
      </c>
      <c r="B43" s="846">
        <v>1</v>
      </c>
      <c r="C43" s="847">
        <v>113</v>
      </c>
      <c r="D43" s="494" t="s">
        <v>617</v>
      </c>
      <c r="E43" s="846">
        <v>244</v>
      </c>
      <c r="F43" s="846">
        <v>200</v>
      </c>
      <c r="G43" s="846">
        <v>343</v>
      </c>
      <c r="H43" s="848" t="s">
        <v>782</v>
      </c>
      <c r="I43" s="849">
        <v>130000</v>
      </c>
      <c r="J43" s="849">
        <v>200000</v>
      </c>
      <c r="K43" s="849">
        <v>200000</v>
      </c>
      <c r="L43" s="861"/>
    </row>
    <row r="44" spans="1:13" x14ac:dyDescent="0.25">
      <c r="A44" s="531"/>
      <c r="B44" s="846">
        <v>1</v>
      </c>
      <c r="C44" s="847">
        <v>113</v>
      </c>
      <c r="D44" s="494" t="s">
        <v>617</v>
      </c>
      <c r="E44" s="846">
        <v>244</v>
      </c>
      <c r="F44" s="846">
        <v>200</v>
      </c>
      <c r="G44" s="846">
        <v>346</v>
      </c>
      <c r="H44" s="848" t="s">
        <v>782</v>
      </c>
      <c r="I44" s="849">
        <v>45000</v>
      </c>
      <c r="J44" s="849">
        <v>50000</v>
      </c>
      <c r="K44" s="849">
        <v>50000</v>
      </c>
      <c r="L44" s="861"/>
    </row>
    <row r="45" spans="1:13" x14ac:dyDescent="0.25">
      <c r="A45" s="531"/>
      <c r="B45" s="846">
        <v>1</v>
      </c>
      <c r="C45" s="847">
        <v>113</v>
      </c>
      <c r="D45" s="494" t="s">
        <v>617</v>
      </c>
      <c r="E45" s="846">
        <v>244</v>
      </c>
      <c r="F45" s="846">
        <v>200</v>
      </c>
      <c r="G45" s="846">
        <v>349</v>
      </c>
      <c r="H45" s="848" t="s">
        <v>782</v>
      </c>
      <c r="I45" s="849">
        <v>5000</v>
      </c>
      <c r="J45" s="849"/>
      <c r="K45" s="849"/>
      <c r="L45" s="861"/>
    </row>
    <row r="46" spans="1:13" x14ac:dyDescent="0.25">
      <c r="A46" s="531"/>
      <c r="B46" s="846">
        <v>1</v>
      </c>
      <c r="C46" s="847">
        <v>113</v>
      </c>
      <c r="D46" s="494" t="s">
        <v>619</v>
      </c>
      <c r="E46" s="846">
        <v>540</v>
      </c>
      <c r="F46" s="846">
        <v>500</v>
      </c>
      <c r="G46" s="846">
        <v>251</v>
      </c>
      <c r="H46" s="848" t="s">
        <v>782</v>
      </c>
      <c r="I46" s="849">
        <v>59221</v>
      </c>
      <c r="J46" s="849">
        <v>59221</v>
      </c>
      <c r="K46" s="849">
        <v>59221</v>
      </c>
      <c r="L46" s="861"/>
    </row>
    <row r="47" spans="1:13" x14ac:dyDescent="0.25">
      <c r="A47" s="531" t="s">
        <v>790</v>
      </c>
      <c r="B47" s="846">
        <v>1</v>
      </c>
      <c r="C47" s="847">
        <v>113</v>
      </c>
      <c r="D47" s="494" t="s">
        <v>625</v>
      </c>
      <c r="E47" s="846">
        <v>244</v>
      </c>
      <c r="F47" s="846">
        <v>200</v>
      </c>
      <c r="G47" s="846">
        <v>226</v>
      </c>
      <c r="H47" s="848" t="s">
        <v>782</v>
      </c>
      <c r="I47" s="849">
        <v>2945</v>
      </c>
      <c r="J47" s="849">
        <v>0</v>
      </c>
      <c r="K47" s="849">
        <v>0</v>
      </c>
    </row>
    <row r="48" spans="1:13" x14ac:dyDescent="0.25">
      <c r="A48" s="531" t="s">
        <v>791</v>
      </c>
      <c r="B48" s="846">
        <v>1</v>
      </c>
      <c r="C48" s="847">
        <v>113</v>
      </c>
      <c r="D48" s="494" t="s">
        <v>625</v>
      </c>
      <c r="E48" s="846">
        <v>244</v>
      </c>
      <c r="F48" s="846">
        <v>200</v>
      </c>
      <c r="G48" s="846">
        <v>226</v>
      </c>
      <c r="H48" s="848" t="s">
        <v>782</v>
      </c>
      <c r="I48" s="849">
        <v>10000</v>
      </c>
      <c r="J48" s="849">
        <v>5000</v>
      </c>
      <c r="K48" s="849">
        <v>1000</v>
      </c>
      <c r="L48" s="861"/>
    </row>
    <row r="49" spans="1:12" x14ac:dyDescent="0.25">
      <c r="A49" s="531" t="s">
        <v>792</v>
      </c>
      <c r="B49" s="846">
        <v>1</v>
      </c>
      <c r="C49" s="847">
        <v>113</v>
      </c>
      <c r="D49" s="494" t="s">
        <v>625</v>
      </c>
      <c r="E49" s="846">
        <v>244</v>
      </c>
      <c r="F49" s="846">
        <v>200</v>
      </c>
      <c r="G49" s="846">
        <v>227</v>
      </c>
      <c r="H49" s="848" t="s">
        <v>782</v>
      </c>
      <c r="I49" s="849">
        <v>4000</v>
      </c>
      <c r="J49" s="849"/>
      <c r="K49" s="849"/>
      <c r="L49" s="861"/>
    </row>
    <row r="50" spans="1:12" x14ac:dyDescent="0.25">
      <c r="A50" s="531"/>
      <c r="B50" s="846">
        <v>1</v>
      </c>
      <c r="C50" s="847">
        <v>113</v>
      </c>
      <c r="D50" s="494" t="s">
        <v>625</v>
      </c>
      <c r="E50" s="846">
        <v>853</v>
      </c>
      <c r="F50" s="846">
        <v>800</v>
      </c>
      <c r="G50" s="846">
        <v>297</v>
      </c>
      <c r="H50" s="848" t="s">
        <v>782</v>
      </c>
      <c r="I50" s="849">
        <v>13348</v>
      </c>
      <c r="J50" s="849"/>
      <c r="K50" s="849"/>
    </row>
    <row r="51" spans="1:12" x14ac:dyDescent="0.25">
      <c r="A51" s="531"/>
      <c r="B51" s="846">
        <v>1</v>
      </c>
      <c r="C51" s="847">
        <v>113</v>
      </c>
      <c r="D51" s="494" t="s">
        <v>625</v>
      </c>
      <c r="E51" s="846">
        <v>851</v>
      </c>
      <c r="F51" s="846">
        <v>800</v>
      </c>
      <c r="G51" s="846">
        <v>291</v>
      </c>
      <c r="H51" s="848" t="s">
        <v>782</v>
      </c>
      <c r="I51" s="849">
        <v>206600</v>
      </c>
      <c r="J51" s="849">
        <v>232000</v>
      </c>
      <c r="K51" s="849">
        <v>232000</v>
      </c>
      <c r="L51" s="861"/>
    </row>
    <row r="52" spans="1:12" x14ac:dyDescent="0.25">
      <c r="A52" s="531"/>
      <c r="B52" s="846">
        <v>1</v>
      </c>
      <c r="C52" s="847">
        <v>113</v>
      </c>
      <c r="D52" s="494" t="s">
        <v>625</v>
      </c>
      <c r="E52" s="846">
        <v>853</v>
      </c>
      <c r="F52" s="846">
        <v>800</v>
      </c>
      <c r="G52" s="846">
        <v>292</v>
      </c>
      <c r="H52" s="848" t="s">
        <v>782</v>
      </c>
      <c r="I52" s="849">
        <v>53000</v>
      </c>
      <c r="J52" s="849">
        <v>0</v>
      </c>
      <c r="K52" s="849">
        <v>0</v>
      </c>
    </row>
    <row r="53" spans="1:12" x14ac:dyDescent="0.25">
      <c r="A53" s="531"/>
      <c r="B53" s="846">
        <v>1</v>
      </c>
      <c r="C53" s="847">
        <v>113</v>
      </c>
      <c r="D53" s="494" t="s">
        <v>793</v>
      </c>
      <c r="E53" s="846">
        <v>852</v>
      </c>
      <c r="F53" s="846">
        <v>800</v>
      </c>
      <c r="G53" s="846">
        <v>290</v>
      </c>
      <c r="H53" s="848" t="s">
        <v>782</v>
      </c>
      <c r="I53" s="849"/>
      <c r="J53" s="849">
        <v>0</v>
      </c>
      <c r="K53" s="849">
        <v>0</v>
      </c>
    </row>
    <row r="54" spans="1:12" ht="31.5" x14ac:dyDescent="0.25">
      <c r="A54" s="531" t="s">
        <v>275</v>
      </c>
      <c r="B54" s="846">
        <v>1</v>
      </c>
      <c r="C54" s="847">
        <v>113</v>
      </c>
      <c r="D54" s="494" t="s">
        <v>637</v>
      </c>
      <c r="E54" s="846">
        <v>244</v>
      </c>
      <c r="F54" s="846">
        <v>200</v>
      </c>
      <c r="G54" s="846">
        <v>226</v>
      </c>
      <c r="H54" s="848" t="s">
        <v>782</v>
      </c>
      <c r="I54" s="849">
        <v>15000</v>
      </c>
      <c r="J54" s="849">
        <v>0</v>
      </c>
      <c r="K54" s="849">
        <v>0</v>
      </c>
    </row>
    <row r="55" spans="1:12" ht="18.75" x14ac:dyDescent="0.3">
      <c r="A55" s="860" t="s">
        <v>794</v>
      </c>
      <c r="B55" s="846"/>
      <c r="C55" s="847"/>
      <c r="D55" s="494"/>
      <c r="E55" s="846"/>
      <c r="F55" s="846"/>
      <c r="G55" s="846"/>
      <c r="H55" s="848"/>
      <c r="I55" s="855">
        <f>SUM(I36:I54)-I46</f>
        <v>695393</v>
      </c>
      <c r="J55" s="855">
        <f>SUM(J36:J54)-J46</f>
        <v>817700</v>
      </c>
      <c r="K55" s="855">
        <f>SUM(K36:K54)-K46</f>
        <v>873600</v>
      </c>
      <c r="L55" s="859"/>
    </row>
    <row r="56" spans="1:12" x14ac:dyDescent="0.25">
      <c r="A56" s="860" t="s">
        <v>795</v>
      </c>
      <c r="B56" s="846">
        <v>1</v>
      </c>
      <c r="C56" s="847">
        <v>203</v>
      </c>
      <c r="D56" s="494" t="s">
        <v>639</v>
      </c>
      <c r="E56" s="846">
        <v>121</v>
      </c>
      <c r="F56" s="846">
        <v>100</v>
      </c>
      <c r="G56" s="846">
        <v>211</v>
      </c>
      <c r="H56" s="848" t="s">
        <v>782</v>
      </c>
      <c r="I56" s="849">
        <v>167403</v>
      </c>
      <c r="J56" s="849">
        <v>173173</v>
      </c>
      <c r="K56" s="849">
        <v>180000</v>
      </c>
    </row>
    <row r="57" spans="1:12" x14ac:dyDescent="0.25">
      <c r="A57" s="531"/>
      <c r="B57" s="846">
        <v>1</v>
      </c>
      <c r="C57" s="847">
        <v>203</v>
      </c>
      <c r="D57" s="494" t="s">
        <v>639</v>
      </c>
      <c r="E57" s="846">
        <v>129</v>
      </c>
      <c r="F57" s="846">
        <v>100</v>
      </c>
      <c r="G57" s="846">
        <v>213</v>
      </c>
      <c r="H57" s="848" t="s">
        <v>782</v>
      </c>
      <c r="I57" s="849">
        <v>51764</v>
      </c>
      <c r="J57" s="849">
        <v>52298</v>
      </c>
      <c r="K57" s="849">
        <v>54366</v>
      </c>
    </row>
    <row r="58" spans="1:12" x14ac:dyDescent="0.25">
      <c r="A58" s="531"/>
      <c r="B58" s="846">
        <v>1</v>
      </c>
      <c r="C58" s="847">
        <v>203</v>
      </c>
      <c r="D58" s="494" t="s">
        <v>796</v>
      </c>
      <c r="E58" s="846">
        <v>242</v>
      </c>
      <c r="F58" s="846">
        <v>200</v>
      </c>
      <c r="G58" s="846">
        <v>310</v>
      </c>
      <c r="H58" s="848" t="s">
        <v>797</v>
      </c>
      <c r="I58" s="849">
        <v>2000</v>
      </c>
      <c r="J58" s="849">
        <v>0</v>
      </c>
      <c r="K58" s="849">
        <v>0</v>
      </c>
    </row>
    <row r="59" spans="1:12" x14ac:dyDescent="0.25">
      <c r="A59" s="531"/>
      <c r="B59" s="846">
        <v>1</v>
      </c>
      <c r="C59" s="847">
        <v>203</v>
      </c>
      <c r="D59" s="494" t="s">
        <v>796</v>
      </c>
      <c r="E59" s="846">
        <v>244</v>
      </c>
      <c r="F59" s="846">
        <v>200</v>
      </c>
      <c r="G59" s="846">
        <v>346</v>
      </c>
      <c r="H59" s="848" t="s">
        <v>797</v>
      </c>
      <c r="I59" s="849">
        <v>2000</v>
      </c>
      <c r="J59" s="849">
        <v>0</v>
      </c>
      <c r="K59" s="849">
        <v>0</v>
      </c>
    </row>
    <row r="60" spans="1:12" x14ac:dyDescent="0.25">
      <c r="A60" s="860" t="s">
        <v>798</v>
      </c>
      <c r="B60" s="846"/>
      <c r="C60" s="847"/>
      <c r="D60" s="494"/>
      <c r="E60" s="846"/>
      <c r="F60" s="846"/>
      <c r="G60" s="846"/>
      <c r="H60" s="848"/>
      <c r="I60" s="855">
        <f>SUM(I56:I59)</f>
        <v>223167</v>
      </c>
      <c r="J60" s="855">
        <f>SUM(J56:J57)</f>
        <v>225471</v>
      </c>
      <c r="K60" s="855">
        <f>SUM(K56:K57)</f>
        <v>234366</v>
      </c>
    </row>
    <row r="61" spans="1:12" ht="31.5" x14ac:dyDescent="0.25">
      <c r="A61" s="862" t="s">
        <v>321</v>
      </c>
      <c r="B61" s="846">
        <v>1</v>
      </c>
      <c r="C61" s="847">
        <v>309</v>
      </c>
      <c r="D61" s="494" t="s">
        <v>631</v>
      </c>
      <c r="E61" s="846">
        <v>244</v>
      </c>
      <c r="F61" s="846">
        <v>200</v>
      </c>
      <c r="G61" s="846">
        <v>226</v>
      </c>
      <c r="H61" s="848" t="s">
        <v>782</v>
      </c>
      <c r="I61" s="849">
        <v>1000</v>
      </c>
      <c r="J61" s="849">
        <v>1000</v>
      </c>
      <c r="K61" s="849">
        <v>2000</v>
      </c>
    </row>
    <row r="62" spans="1:12" x14ac:dyDescent="0.25">
      <c r="A62" s="530" t="s">
        <v>799</v>
      </c>
      <c r="B62" s="846">
        <v>1</v>
      </c>
      <c r="C62" s="847">
        <v>310</v>
      </c>
      <c r="D62" s="494" t="s">
        <v>629</v>
      </c>
      <c r="E62" s="846">
        <v>244</v>
      </c>
      <c r="F62" s="846">
        <v>200</v>
      </c>
      <c r="G62" s="846">
        <v>226</v>
      </c>
      <c r="H62" s="848" t="s">
        <v>782</v>
      </c>
      <c r="I62" s="849">
        <v>1000</v>
      </c>
      <c r="J62" s="849">
        <v>1000</v>
      </c>
      <c r="K62" s="849">
        <v>2000</v>
      </c>
    </row>
    <row r="63" spans="1:12" x14ac:dyDescent="0.25">
      <c r="A63" s="860" t="s">
        <v>800</v>
      </c>
      <c r="B63" s="846"/>
      <c r="C63" s="847"/>
      <c r="D63" s="494"/>
      <c r="E63" s="846"/>
      <c r="F63" s="846"/>
      <c r="G63" s="846"/>
      <c r="H63" s="848"/>
      <c r="I63" s="855">
        <f>SUM(I61:I62)</f>
        <v>2000</v>
      </c>
      <c r="J63" s="855">
        <f>SUM(J61:J62)</f>
        <v>2000</v>
      </c>
      <c r="K63" s="855">
        <f>SUM(K61:K62)</f>
        <v>4000</v>
      </c>
    </row>
    <row r="64" spans="1:12" ht="63" x14ac:dyDescent="0.25">
      <c r="A64" s="524" t="s">
        <v>340</v>
      </c>
      <c r="B64" s="846">
        <v>1</v>
      </c>
      <c r="C64" s="847">
        <v>314</v>
      </c>
      <c r="D64" s="494" t="s">
        <v>634</v>
      </c>
      <c r="E64" s="846">
        <v>244</v>
      </c>
      <c r="F64" s="846">
        <v>200</v>
      </c>
      <c r="G64" s="846">
        <v>226</v>
      </c>
      <c r="H64" s="848" t="s">
        <v>782</v>
      </c>
      <c r="I64" s="855">
        <v>1000</v>
      </c>
      <c r="J64" s="855">
        <v>1000</v>
      </c>
      <c r="K64" s="855">
        <v>2000</v>
      </c>
    </row>
    <row r="65" spans="1:11" ht="31.5" x14ac:dyDescent="0.25">
      <c r="A65" s="530" t="s">
        <v>350</v>
      </c>
      <c r="B65" s="846">
        <v>1</v>
      </c>
      <c r="C65" s="847">
        <v>409</v>
      </c>
      <c r="D65" s="494" t="s">
        <v>358</v>
      </c>
      <c r="E65" s="846">
        <v>244</v>
      </c>
      <c r="F65" s="846">
        <v>200</v>
      </c>
      <c r="G65" s="846">
        <v>225</v>
      </c>
      <c r="H65" s="848" t="s">
        <v>782</v>
      </c>
      <c r="I65" s="849">
        <f>74070.11+921400+165000</f>
        <v>1160470.1099999999</v>
      </c>
      <c r="J65" s="849">
        <v>943150</v>
      </c>
      <c r="K65" s="849">
        <v>958810</v>
      </c>
    </row>
    <row r="66" spans="1:11" ht="78.75" hidden="1" x14ac:dyDescent="0.25">
      <c r="A66" s="863" t="s">
        <v>359</v>
      </c>
      <c r="B66" s="846">
        <v>1</v>
      </c>
      <c r="C66" s="847">
        <v>409</v>
      </c>
      <c r="D66" s="494" t="s">
        <v>801</v>
      </c>
      <c r="E66" s="846">
        <v>414</v>
      </c>
      <c r="F66" s="846">
        <v>400</v>
      </c>
      <c r="G66" s="846">
        <v>310</v>
      </c>
      <c r="H66" s="848" t="s">
        <v>782</v>
      </c>
      <c r="I66" s="849">
        <v>0</v>
      </c>
      <c r="J66" s="849">
        <v>0</v>
      </c>
      <c r="K66" s="849">
        <v>0</v>
      </c>
    </row>
    <row r="67" spans="1:11" ht="94.5" hidden="1" x14ac:dyDescent="0.25">
      <c r="A67" s="542" t="s">
        <v>363</v>
      </c>
      <c r="B67" s="846">
        <v>1</v>
      </c>
      <c r="C67" s="847">
        <v>409</v>
      </c>
      <c r="D67" s="494" t="s">
        <v>802</v>
      </c>
      <c r="E67" s="846">
        <v>414</v>
      </c>
      <c r="F67" s="846">
        <v>400</v>
      </c>
      <c r="G67" s="846">
        <v>310</v>
      </c>
      <c r="H67" s="848" t="s">
        <v>782</v>
      </c>
      <c r="I67" s="849">
        <v>0</v>
      </c>
      <c r="J67" s="849">
        <v>0</v>
      </c>
      <c r="K67" s="849">
        <v>0</v>
      </c>
    </row>
    <row r="68" spans="1:11" x14ac:dyDescent="0.25">
      <c r="A68" s="860" t="s">
        <v>803</v>
      </c>
      <c r="B68" s="846"/>
      <c r="C68" s="847"/>
      <c r="D68" s="494"/>
      <c r="E68" s="846"/>
      <c r="F68" s="846"/>
      <c r="G68" s="846"/>
      <c r="H68" s="848"/>
      <c r="I68" s="855">
        <f>I65+I66+I67</f>
        <v>1160470.1099999999</v>
      </c>
      <c r="J68" s="855">
        <f>J65+J66+J67</f>
        <v>943150</v>
      </c>
      <c r="K68" s="855">
        <f>K65+K66+K67</f>
        <v>958810</v>
      </c>
    </row>
    <row r="69" spans="1:11" ht="63.75" x14ac:dyDescent="0.25">
      <c r="A69" s="864" t="s">
        <v>804</v>
      </c>
      <c r="B69" s="846">
        <v>1</v>
      </c>
      <c r="C69" s="847">
        <v>412</v>
      </c>
      <c r="D69" s="494" t="s">
        <v>386</v>
      </c>
      <c r="E69" s="846">
        <v>244</v>
      </c>
      <c r="F69" s="846">
        <v>200</v>
      </c>
      <c r="G69" s="846">
        <v>226</v>
      </c>
      <c r="H69" s="848" t="s">
        <v>782</v>
      </c>
      <c r="I69" s="849">
        <v>1000</v>
      </c>
      <c r="J69" s="849">
        <v>1000</v>
      </c>
      <c r="K69" s="849">
        <v>1000</v>
      </c>
    </row>
    <row r="70" spans="1:11" ht="38.25" x14ac:dyDescent="0.25">
      <c r="A70" s="865" t="s">
        <v>369</v>
      </c>
      <c r="B70" s="846">
        <v>1</v>
      </c>
      <c r="C70" s="847">
        <v>412</v>
      </c>
      <c r="D70" s="494" t="s">
        <v>685</v>
      </c>
      <c r="E70" s="846">
        <v>244</v>
      </c>
      <c r="F70" s="846">
        <v>200</v>
      </c>
      <c r="G70" s="846">
        <v>226</v>
      </c>
      <c r="H70" s="848" t="s">
        <v>782</v>
      </c>
      <c r="I70" s="849">
        <v>0</v>
      </c>
      <c r="J70" s="849">
        <v>0</v>
      </c>
      <c r="K70" s="849">
        <v>0</v>
      </c>
    </row>
    <row r="71" spans="1:11" ht="31.5" x14ac:dyDescent="0.25">
      <c r="A71" s="860" t="s">
        <v>805</v>
      </c>
      <c r="B71" s="846">
        <v>1</v>
      </c>
      <c r="C71" s="847">
        <v>412</v>
      </c>
      <c r="D71" s="494" t="s">
        <v>641</v>
      </c>
      <c r="E71" s="846">
        <v>244</v>
      </c>
      <c r="F71" s="846">
        <v>200</v>
      </c>
      <c r="G71" s="846">
        <v>226</v>
      </c>
      <c r="H71" s="848" t="s">
        <v>782</v>
      </c>
      <c r="I71" s="849">
        <v>0</v>
      </c>
      <c r="J71" s="849">
        <v>0</v>
      </c>
      <c r="K71" s="849">
        <v>0</v>
      </c>
    </row>
    <row r="72" spans="1:11" ht="78.75" x14ac:dyDescent="0.25">
      <c r="A72" s="542" t="s">
        <v>371</v>
      </c>
      <c r="B72" s="846">
        <v>1</v>
      </c>
      <c r="C72" s="847">
        <v>412</v>
      </c>
      <c r="D72" s="494" t="s">
        <v>642</v>
      </c>
      <c r="E72" s="846">
        <v>244</v>
      </c>
      <c r="F72" s="846">
        <v>200</v>
      </c>
      <c r="G72" s="846">
        <v>226</v>
      </c>
      <c r="H72" s="848" t="s">
        <v>782</v>
      </c>
      <c r="I72" s="849">
        <v>0</v>
      </c>
      <c r="J72" s="849">
        <v>0</v>
      </c>
      <c r="K72" s="849">
        <v>0</v>
      </c>
    </row>
    <row r="73" spans="1:11" ht="31.5" x14ac:dyDescent="0.25">
      <c r="A73" s="860" t="s">
        <v>805</v>
      </c>
      <c r="B73" s="846">
        <v>1</v>
      </c>
      <c r="C73" s="847">
        <v>412</v>
      </c>
      <c r="D73" s="494" t="s">
        <v>643</v>
      </c>
      <c r="E73" s="846">
        <v>244</v>
      </c>
      <c r="F73" s="846">
        <v>200</v>
      </c>
      <c r="G73" s="846">
        <v>226</v>
      </c>
      <c r="H73" s="848" t="s">
        <v>782</v>
      </c>
      <c r="I73" s="849">
        <v>33750</v>
      </c>
      <c r="J73" s="849">
        <v>0</v>
      </c>
      <c r="K73" s="849">
        <v>0</v>
      </c>
    </row>
    <row r="74" spans="1:11" ht="31.5" x14ac:dyDescent="0.25">
      <c r="A74" s="860" t="s">
        <v>377</v>
      </c>
      <c r="B74" s="846">
        <v>1</v>
      </c>
      <c r="C74" s="847">
        <v>412</v>
      </c>
      <c r="D74" s="494" t="s">
        <v>644</v>
      </c>
      <c r="E74" s="846">
        <v>244</v>
      </c>
      <c r="F74" s="846">
        <v>200</v>
      </c>
      <c r="G74" s="846">
        <v>226</v>
      </c>
      <c r="H74" s="848" t="s">
        <v>782</v>
      </c>
      <c r="I74" s="849">
        <v>6250</v>
      </c>
      <c r="J74" s="849">
        <v>0</v>
      </c>
      <c r="K74" s="849">
        <v>0</v>
      </c>
    </row>
    <row r="75" spans="1:11" ht="31.5" x14ac:dyDescent="0.25">
      <c r="A75" s="860" t="s">
        <v>379</v>
      </c>
      <c r="B75" s="846">
        <v>1</v>
      </c>
      <c r="C75" s="847">
        <v>412</v>
      </c>
      <c r="D75" s="494" t="s">
        <v>645</v>
      </c>
      <c r="E75" s="846">
        <v>244</v>
      </c>
      <c r="F75" s="846">
        <v>200</v>
      </c>
      <c r="G75" s="846">
        <v>226</v>
      </c>
      <c r="H75" s="848" t="s">
        <v>782</v>
      </c>
      <c r="I75" s="849">
        <v>33400</v>
      </c>
      <c r="J75" s="849">
        <v>0</v>
      </c>
      <c r="K75" s="849">
        <v>0</v>
      </c>
    </row>
    <row r="76" spans="1:11" x14ac:dyDescent="0.25">
      <c r="A76" s="860" t="s">
        <v>806</v>
      </c>
      <c r="B76" s="846"/>
      <c r="C76" s="847"/>
      <c r="D76" s="494"/>
      <c r="E76" s="846"/>
      <c r="F76" s="846"/>
      <c r="G76" s="846"/>
      <c r="H76" s="848"/>
      <c r="I76" s="855">
        <f>I69+I70+I71+I72+I73+I75+I74</f>
        <v>74400</v>
      </c>
      <c r="J76" s="855">
        <f t="shared" ref="J76:K76" si="0">J69+J70+J71+J72+J73+J75+J74</f>
        <v>1000</v>
      </c>
      <c r="K76" s="855">
        <f t="shared" si="0"/>
        <v>1000</v>
      </c>
    </row>
    <row r="77" spans="1:11" x14ac:dyDescent="0.25">
      <c r="A77" s="524" t="s">
        <v>389</v>
      </c>
      <c r="B77" s="846">
        <v>1</v>
      </c>
      <c r="C77" s="847">
        <v>501</v>
      </c>
      <c r="D77" s="494" t="s">
        <v>397</v>
      </c>
      <c r="E77" s="846">
        <v>244</v>
      </c>
      <c r="F77" s="846">
        <v>200</v>
      </c>
      <c r="G77" s="846">
        <v>225</v>
      </c>
      <c r="H77" s="848" t="s">
        <v>782</v>
      </c>
      <c r="I77" s="855">
        <v>14000</v>
      </c>
      <c r="J77" s="855">
        <v>20000</v>
      </c>
      <c r="K77" s="855">
        <v>20000</v>
      </c>
    </row>
    <row r="78" spans="1:11" x14ac:dyDescent="0.25">
      <c r="A78" s="524" t="s">
        <v>398</v>
      </c>
      <c r="B78" s="846">
        <v>1</v>
      </c>
      <c r="C78" s="847">
        <v>502</v>
      </c>
      <c r="D78" s="494" t="s">
        <v>401</v>
      </c>
      <c r="E78" s="846">
        <v>247</v>
      </c>
      <c r="F78" s="846">
        <v>200</v>
      </c>
      <c r="G78" s="846">
        <v>223</v>
      </c>
      <c r="H78" s="848" t="s">
        <v>782</v>
      </c>
      <c r="I78" s="849">
        <v>100000</v>
      </c>
      <c r="J78" s="849">
        <v>99990</v>
      </c>
      <c r="K78" s="849">
        <v>99990</v>
      </c>
    </row>
    <row r="79" spans="1:11" x14ac:dyDescent="0.25">
      <c r="A79" s="531"/>
      <c r="B79" s="846">
        <v>1</v>
      </c>
      <c r="C79" s="847">
        <v>502</v>
      </c>
      <c r="D79" s="494" t="s">
        <v>401</v>
      </c>
      <c r="E79" s="846">
        <v>244</v>
      </c>
      <c r="F79" s="846">
        <v>200</v>
      </c>
      <c r="G79" s="846">
        <v>225</v>
      </c>
      <c r="H79" s="848" t="s">
        <v>782</v>
      </c>
      <c r="I79" s="849">
        <v>41000</v>
      </c>
      <c r="J79" s="849">
        <v>40000</v>
      </c>
      <c r="K79" s="849">
        <v>40000</v>
      </c>
    </row>
    <row r="80" spans="1:11" x14ac:dyDescent="0.25">
      <c r="A80" s="531"/>
      <c r="B80" s="846">
        <v>1</v>
      </c>
      <c r="C80" s="847">
        <v>502</v>
      </c>
      <c r="D80" s="494" t="s">
        <v>401</v>
      </c>
      <c r="E80" s="846">
        <v>851</v>
      </c>
      <c r="F80" s="846">
        <v>800</v>
      </c>
      <c r="G80" s="846">
        <v>291</v>
      </c>
      <c r="H80" s="848" t="s">
        <v>782</v>
      </c>
      <c r="I80" s="849">
        <v>130000</v>
      </c>
      <c r="J80" s="849">
        <v>30000</v>
      </c>
      <c r="K80" s="849">
        <v>30000</v>
      </c>
    </row>
    <row r="81" spans="1:11" x14ac:dyDescent="0.25">
      <c r="A81" s="531"/>
      <c r="B81" s="846">
        <v>1</v>
      </c>
      <c r="C81" s="847">
        <v>502</v>
      </c>
      <c r="D81" s="494" t="s">
        <v>401</v>
      </c>
      <c r="E81" s="846">
        <v>853</v>
      </c>
      <c r="F81" s="846">
        <v>800</v>
      </c>
      <c r="G81" s="846">
        <v>292</v>
      </c>
      <c r="H81" s="848" t="s">
        <v>782</v>
      </c>
      <c r="I81" s="849">
        <v>5200</v>
      </c>
      <c r="J81" s="849">
        <v>0</v>
      </c>
      <c r="K81" s="849">
        <v>0</v>
      </c>
    </row>
    <row r="82" spans="1:11" x14ac:dyDescent="0.25">
      <c r="A82" s="866" t="s">
        <v>807</v>
      </c>
      <c r="B82" s="846">
        <v>1</v>
      </c>
      <c r="C82" s="847">
        <v>502</v>
      </c>
      <c r="D82" s="494" t="s">
        <v>808</v>
      </c>
      <c r="E82" s="846">
        <v>244</v>
      </c>
      <c r="F82" s="846">
        <v>200</v>
      </c>
      <c r="G82" s="846">
        <v>226</v>
      </c>
      <c r="H82" s="848" t="s">
        <v>797</v>
      </c>
      <c r="I82" s="855">
        <v>15909</v>
      </c>
      <c r="J82" s="855">
        <v>0</v>
      </c>
      <c r="K82" s="855">
        <v>0</v>
      </c>
    </row>
    <row r="83" spans="1:11" x14ac:dyDescent="0.25">
      <c r="A83" s="860" t="s">
        <v>809</v>
      </c>
      <c r="B83" s="846"/>
      <c r="C83" s="847"/>
      <c r="D83" s="494"/>
      <c r="E83" s="846"/>
      <c r="F83" s="846"/>
      <c r="G83" s="846"/>
      <c r="H83" s="848"/>
      <c r="I83" s="855">
        <f>SUM(I78:I82)</f>
        <v>292109</v>
      </c>
      <c r="J83" s="855">
        <f>SUM(J78:J80)</f>
        <v>169990</v>
      </c>
      <c r="K83" s="855">
        <f>SUM(K78:K80)</f>
        <v>169990</v>
      </c>
    </row>
    <row r="84" spans="1:11" x14ac:dyDescent="0.25">
      <c r="A84" s="524" t="s">
        <v>408</v>
      </c>
      <c r="B84" s="846">
        <v>1</v>
      </c>
      <c r="C84" s="847">
        <v>503</v>
      </c>
      <c r="D84" s="494" t="s">
        <v>541</v>
      </c>
      <c r="E84" s="846">
        <v>247</v>
      </c>
      <c r="F84" s="846">
        <v>200</v>
      </c>
      <c r="G84" s="846">
        <v>223</v>
      </c>
      <c r="H84" s="848" t="s">
        <v>782</v>
      </c>
      <c r="I84" s="600">
        <v>1212980</v>
      </c>
      <c r="J84" s="600">
        <v>1168816</v>
      </c>
      <c r="K84" s="600">
        <v>1158356</v>
      </c>
    </row>
    <row r="85" spans="1:11" x14ac:dyDescent="0.25">
      <c r="A85" s="860"/>
      <c r="B85" s="846">
        <v>1</v>
      </c>
      <c r="C85" s="847">
        <v>503</v>
      </c>
      <c r="D85" s="494" t="s">
        <v>541</v>
      </c>
      <c r="E85" s="846">
        <v>244</v>
      </c>
      <c r="F85" s="846">
        <v>200</v>
      </c>
      <c r="G85" s="846">
        <v>226</v>
      </c>
      <c r="H85" s="848" t="s">
        <v>782</v>
      </c>
      <c r="I85" s="849">
        <v>25000</v>
      </c>
      <c r="J85" s="849">
        <v>45000</v>
      </c>
      <c r="K85" s="849">
        <v>45000</v>
      </c>
    </row>
    <row r="86" spans="1:11" x14ac:dyDescent="0.25">
      <c r="A86" s="860"/>
      <c r="B86" s="846">
        <v>1</v>
      </c>
      <c r="C86" s="847">
        <v>503</v>
      </c>
      <c r="D86" s="494" t="s">
        <v>541</v>
      </c>
      <c r="E86" s="846">
        <v>244</v>
      </c>
      <c r="F86" s="846">
        <v>200</v>
      </c>
      <c r="G86" s="846">
        <v>349</v>
      </c>
      <c r="H86" s="848" t="s">
        <v>782</v>
      </c>
      <c r="I86" s="849">
        <f>25000-12945+10000</f>
        <v>22055</v>
      </c>
      <c r="J86" s="849">
        <v>45000</v>
      </c>
      <c r="K86" s="849">
        <v>45000</v>
      </c>
    </row>
    <row r="87" spans="1:11" x14ac:dyDescent="0.25">
      <c r="A87" s="860"/>
      <c r="B87" s="846">
        <v>1</v>
      </c>
      <c r="C87" s="847">
        <v>503</v>
      </c>
      <c r="D87" s="494" t="s">
        <v>541</v>
      </c>
      <c r="E87" s="846">
        <v>853</v>
      </c>
      <c r="F87" s="846">
        <v>800</v>
      </c>
      <c r="G87" s="846">
        <v>292</v>
      </c>
      <c r="H87" s="848" t="s">
        <v>782</v>
      </c>
      <c r="I87" s="849">
        <v>2000</v>
      </c>
      <c r="J87" s="849">
        <v>0</v>
      </c>
      <c r="K87" s="849">
        <v>0</v>
      </c>
    </row>
    <row r="88" spans="1:11" x14ac:dyDescent="0.25">
      <c r="A88" s="860"/>
      <c r="B88" s="846">
        <v>1</v>
      </c>
      <c r="C88" s="847">
        <v>503</v>
      </c>
      <c r="D88" s="494" t="s">
        <v>545</v>
      </c>
      <c r="E88" s="846">
        <v>244</v>
      </c>
      <c r="F88" s="846">
        <v>200</v>
      </c>
      <c r="G88" s="846">
        <v>225</v>
      </c>
      <c r="H88" s="848" t="s">
        <v>782</v>
      </c>
      <c r="I88" s="849">
        <f>49127.99-3996+342005.99-90000+72381</f>
        <v>369518.98</v>
      </c>
      <c r="J88" s="849">
        <v>271010</v>
      </c>
      <c r="K88" s="849">
        <v>50000</v>
      </c>
    </row>
    <row r="89" spans="1:11" x14ac:dyDescent="0.25">
      <c r="A89" s="860"/>
      <c r="B89" s="846">
        <v>1</v>
      </c>
      <c r="C89" s="847">
        <v>503</v>
      </c>
      <c r="D89" s="494" t="s">
        <v>545</v>
      </c>
      <c r="E89" s="846">
        <v>244</v>
      </c>
      <c r="F89" s="846">
        <v>200</v>
      </c>
      <c r="G89" s="846">
        <v>226</v>
      </c>
      <c r="H89" s="848" t="s">
        <v>782</v>
      </c>
      <c r="I89" s="849">
        <v>0</v>
      </c>
      <c r="J89" s="849">
        <v>8000</v>
      </c>
      <c r="K89" s="849">
        <v>8000</v>
      </c>
    </row>
    <row r="90" spans="1:11" x14ac:dyDescent="0.25">
      <c r="A90" s="860"/>
      <c r="B90" s="846">
        <v>1</v>
      </c>
      <c r="C90" s="847">
        <v>503</v>
      </c>
      <c r="D90" s="494" t="s">
        <v>545</v>
      </c>
      <c r="E90" s="846">
        <v>244</v>
      </c>
      <c r="F90" s="846">
        <v>200</v>
      </c>
      <c r="G90" s="846">
        <v>310</v>
      </c>
      <c r="H90" s="848" t="s">
        <v>782</v>
      </c>
      <c r="I90" s="849">
        <v>0</v>
      </c>
      <c r="J90" s="849">
        <v>0</v>
      </c>
      <c r="K90" s="849">
        <v>0</v>
      </c>
    </row>
    <row r="91" spans="1:11" x14ac:dyDescent="0.25">
      <c r="A91" s="860" t="s">
        <v>810</v>
      </c>
      <c r="B91" s="846">
        <v>1</v>
      </c>
      <c r="C91" s="847">
        <v>503</v>
      </c>
      <c r="D91" s="494" t="s">
        <v>553</v>
      </c>
      <c r="E91" s="846">
        <v>244</v>
      </c>
      <c r="F91" s="846">
        <v>200</v>
      </c>
      <c r="G91" s="846">
        <v>225</v>
      </c>
      <c r="H91" s="848" t="s">
        <v>782</v>
      </c>
      <c r="I91" s="867">
        <v>1644279</v>
      </c>
      <c r="J91" s="849">
        <v>1701782</v>
      </c>
      <c r="K91" s="849">
        <v>250000</v>
      </c>
    </row>
    <row r="92" spans="1:11" x14ac:dyDescent="0.25">
      <c r="A92" s="531"/>
      <c r="B92" s="846">
        <v>1</v>
      </c>
      <c r="C92" s="847">
        <v>503</v>
      </c>
      <c r="D92" s="494" t="s">
        <v>728</v>
      </c>
      <c r="E92" s="846">
        <v>244</v>
      </c>
      <c r="F92" s="846">
        <v>200</v>
      </c>
      <c r="G92" s="846">
        <v>225</v>
      </c>
      <c r="H92" s="848" t="s">
        <v>782</v>
      </c>
      <c r="I92" s="849">
        <v>0</v>
      </c>
      <c r="J92" s="849">
        <v>0</v>
      </c>
      <c r="K92" s="849">
        <v>0</v>
      </c>
    </row>
    <row r="93" spans="1:11" x14ac:dyDescent="0.25">
      <c r="A93" s="531" t="s">
        <v>811</v>
      </c>
      <c r="B93" s="846">
        <v>1</v>
      </c>
      <c r="C93" s="847">
        <v>503</v>
      </c>
      <c r="D93" s="494" t="s">
        <v>729</v>
      </c>
      <c r="E93" s="846">
        <v>244</v>
      </c>
      <c r="F93" s="846">
        <v>200</v>
      </c>
      <c r="G93" s="846">
        <v>225</v>
      </c>
      <c r="H93" s="848" t="s">
        <v>782</v>
      </c>
      <c r="I93" s="849">
        <v>0</v>
      </c>
      <c r="J93" s="849">
        <v>0</v>
      </c>
      <c r="K93" s="849">
        <v>0</v>
      </c>
    </row>
    <row r="94" spans="1:11" x14ac:dyDescent="0.25">
      <c r="A94" s="860" t="s">
        <v>812</v>
      </c>
      <c r="B94" s="846"/>
      <c r="C94" s="847"/>
      <c r="D94" s="494"/>
      <c r="E94" s="846"/>
      <c r="F94" s="846"/>
      <c r="G94" s="846"/>
      <c r="H94" s="848"/>
      <c r="I94" s="855">
        <f>SUM(I84:I93)</f>
        <v>3275832.98</v>
      </c>
      <c r="J94" s="855">
        <f>SUM(J84:J91)</f>
        <v>3239608</v>
      </c>
      <c r="K94" s="855">
        <f>SUM(K84:K91)</f>
        <v>1556356</v>
      </c>
    </row>
    <row r="95" spans="1:11" x14ac:dyDescent="0.25">
      <c r="A95" s="530" t="s">
        <v>813</v>
      </c>
      <c r="B95" s="846">
        <v>1</v>
      </c>
      <c r="C95" s="847">
        <v>801</v>
      </c>
      <c r="D95" s="494" t="s">
        <v>525</v>
      </c>
      <c r="E95" s="846">
        <v>111</v>
      </c>
      <c r="F95" s="846">
        <v>100</v>
      </c>
      <c r="G95" s="846">
        <v>211</v>
      </c>
      <c r="H95" s="848" t="s">
        <v>782</v>
      </c>
      <c r="I95" s="849">
        <v>872846</v>
      </c>
      <c r="J95" s="849">
        <v>0</v>
      </c>
      <c r="K95" s="849">
        <v>0</v>
      </c>
    </row>
    <row r="96" spans="1:11" x14ac:dyDescent="0.25">
      <c r="A96" s="530"/>
      <c r="B96" s="846">
        <v>1</v>
      </c>
      <c r="C96" s="847">
        <v>801</v>
      </c>
      <c r="D96" s="494" t="s">
        <v>525</v>
      </c>
      <c r="E96" s="846">
        <v>119</v>
      </c>
      <c r="F96" s="846">
        <v>100</v>
      </c>
      <c r="G96" s="846">
        <v>213</v>
      </c>
      <c r="H96" s="848" t="s">
        <v>782</v>
      </c>
      <c r="I96" s="849">
        <v>263000</v>
      </c>
      <c r="J96" s="849">
        <v>0</v>
      </c>
      <c r="K96" s="849">
        <v>0</v>
      </c>
    </row>
    <row r="97" spans="1:12" x14ac:dyDescent="0.25">
      <c r="A97" s="530" t="s">
        <v>814</v>
      </c>
      <c r="B97" s="846">
        <v>1</v>
      </c>
      <c r="C97" s="847">
        <v>801</v>
      </c>
      <c r="D97" s="494" t="s">
        <v>532</v>
      </c>
      <c r="E97" s="846">
        <v>243</v>
      </c>
      <c r="F97" s="846">
        <v>200</v>
      </c>
      <c r="G97" s="846">
        <v>225</v>
      </c>
      <c r="H97" s="848" t="s">
        <v>782</v>
      </c>
      <c r="I97" s="849">
        <v>0</v>
      </c>
      <c r="J97" s="849">
        <v>0</v>
      </c>
      <c r="K97" s="849">
        <v>0</v>
      </c>
    </row>
    <row r="98" spans="1:12" x14ac:dyDescent="0.25">
      <c r="A98" s="530" t="s">
        <v>814</v>
      </c>
      <c r="B98" s="846">
        <v>1</v>
      </c>
      <c r="C98" s="847">
        <v>801</v>
      </c>
      <c r="D98" s="494" t="s">
        <v>531</v>
      </c>
      <c r="E98" s="846">
        <v>243</v>
      </c>
      <c r="F98" s="846">
        <v>200</v>
      </c>
      <c r="G98" s="846">
        <v>225</v>
      </c>
      <c r="H98" s="848" t="s">
        <v>782</v>
      </c>
      <c r="I98" s="849">
        <v>250000</v>
      </c>
      <c r="J98" s="849">
        <v>0</v>
      </c>
      <c r="K98" s="849">
        <v>0</v>
      </c>
    </row>
    <row r="99" spans="1:12" x14ac:dyDescent="0.25">
      <c r="A99" s="530" t="s">
        <v>813</v>
      </c>
      <c r="B99" s="846">
        <v>1</v>
      </c>
      <c r="C99" s="847">
        <v>801</v>
      </c>
      <c r="D99" s="494" t="s">
        <v>533</v>
      </c>
      <c r="E99" s="846">
        <v>111</v>
      </c>
      <c r="F99" s="846">
        <v>100</v>
      </c>
      <c r="G99" s="846">
        <v>211</v>
      </c>
      <c r="H99" s="848" t="s">
        <v>782</v>
      </c>
      <c r="I99" s="849">
        <v>2651607.5099999998</v>
      </c>
      <c r="J99" s="849">
        <v>2075628</v>
      </c>
      <c r="K99" s="849">
        <v>2075628</v>
      </c>
    </row>
    <row r="100" spans="1:12" x14ac:dyDescent="0.25">
      <c r="A100" s="530" t="s">
        <v>813</v>
      </c>
      <c r="B100" s="846">
        <v>1</v>
      </c>
      <c r="C100" s="847">
        <v>801</v>
      </c>
      <c r="D100" s="494" t="s">
        <v>533</v>
      </c>
      <c r="E100" s="846">
        <v>111</v>
      </c>
      <c r="F100" s="846">
        <v>100</v>
      </c>
      <c r="G100" s="846">
        <v>266</v>
      </c>
      <c r="H100" s="848" t="s">
        <v>782</v>
      </c>
      <c r="I100" s="849">
        <v>1238.49</v>
      </c>
      <c r="J100" s="849">
        <v>0</v>
      </c>
      <c r="K100" s="849">
        <v>0</v>
      </c>
    </row>
    <row r="101" spans="1:12" x14ac:dyDescent="0.25">
      <c r="A101" s="531"/>
      <c r="B101" s="846">
        <v>1</v>
      </c>
      <c r="C101" s="847">
        <v>801</v>
      </c>
      <c r="D101" s="494" t="s">
        <v>533</v>
      </c>
      <c r="E101" s="846">
        <v>119</v>
      </c>
      <c r="F101" s="846">
        <v>100</v>
      </c>
      <c r="G101" s="846">
        <v>213</v>
      </c>
      <c r="H101" s="848" t="s">
        <v>782</v>
      </c>
      <c r="I101" s="849">
        <v>800000</v>
      </c>
      <c r="J101" s="849">
        <v>626840</v>
      </c>
      <c r="K101" s="849">
        <v>626840</v>
      </c>
    </row>
    <row r="102" spans="1:12" x14ac:dyDescent="0.25">
      <c r="A102" s="531"/>
      <c r="B102" s="846">
        <v>1</v>
      </c>
      <c r="C102" s="847">
        <v>801</v>
      </c>
      <c r="D102" s="494" t="s">
        <v>527</v>
      </c>
      <c r="E102" s="846">
        <v>242</v>
      </c>
      <c r="F102" s="846">
        <v>200</v>
      </c>
      <c r="G102" s="846">
        <v>221</v>
      </c>
      <c r="H102" s="848" t="s">
        <v>782</v>
      </c>
      <c r="I102" s="849">
        <v>25008</v>
      </c>
      <c r="J102" s="849">
        <v>25000</v>
      </c>
      <c r="K102" s="849">
        <v>25000</v>
      </c>
    </row>
    <row r="103" spans="1:12" x14ac:dyDescent="0.25">
      <c r="A103" s="530" t="s">
        <v>815</v>
      </c>
      <c r="B103" s="846">
        <v>1</v>
      </c>
      <c r="C103" s="847">
        <v>801</v>
      </c>
      <c r="D103" s="868" t="s">
        <v>529</v>
      </c>
      <c r="E103" s="846">
        <v>244</v>
      </c>
      <c r="F103" s="846">
        <v>200</v>
      </c>
      <c r="G103" s="846">
        <v>310</v>
      </c>
      <c r="H103" s="848" t="s">
        <v>782</v>
      </c>
      <c r="I103" s="849">
        <v>1102500</v>
      </c>
      <c r="J103" s="849">
        <v>0</v>
      </c>
      <c r="K103" s="849">
        <v>0</v>
      </c>
    </row>
    <row r="104" spans="1:12" x14ac:dyDescent="0.25">
      <c r="A104" s="531"/>
      <c r="B104" s="846">
        <v>1</v>
      </c>
      <c r="C104" s="847">
        <v>801</v>
      </c>
      <c r="D104" s="494" t="s">
        <v>527</v>
      </c>
      <c r="E104" s="846">
        <v>242</v>
      </c>
      <c r="F104" s="846">
        <v>200</v>
      </c>
      <c r="G104" s="846">
        <v>226</v>
      </c>
      <c r="H104" s="848" t="s">
        <v>782</v>
      </c>
      <c r="I104" s="849">
        <v>6000</v>
      </c>
      <c r="J104" s="849">
        <v>0</v>
      </c>
      <c r="K104" s="849">
        <v>5000</v>
      </c>
      <c r="L104" s="850"/>
    </row>
    <row r="105" spans="1:12" x14ac:dyDescent="0.25">
      <c r="A105" s="531" t="s">
        <v>816</v>
      </c>
      <c r="B105" s="846">
        <v>1</v>
      </c>
      <c r="C105" s="847">
        <v>801</v>
      </c>
      <c r="D105" s="494" t="s">
        <v>527</v>
      </c>
      <c r="E105" s="846">
        <v>242</v>
      </c>
      <c r="F105" s="846">
        <v>200</v>
      </c>
      <c r="G105" s="846">
        <v>225</v>
      </c>
      <c r="H105" s="848" t="s">
        <v>782</v>
      </c>
      <c r="I105" s="849">
        <v>10000</v>
      </c>
      <c r="J105" s="849">
        <v>4500</v>
      </c>
      <c r="K105" s="849">
        <v>4500</v>
      </c>
      <c r="L105" s="850"/>
    </row>
    <row r="106" spans="1:12" x14ac:dyDescent="0.25">
      <c r="A106" s="531"/>
      <c r="B106" s="846">
        <v>1</v>
      </c>
      <c r="C106" s="847">
        <v>801</v>
      </c>
      <c r="D106" s="494" t="s">
        <v>817</v>
      </c>
      <c r="E106" s="846">
        <v>242</v>
      </c>
      <c r="F106" s="846">
        <v>200</v>
      </c>
      <c r="G106" s="846">
        <v>349</v>
      </c>
      <c r="H106" s="848" t="s">
        <v>797</v>
      </c>
      <c r="I106" s="849"/>
      <c r="J106" s="849">
        <v>0</v>
      </c>
      <c r="K106" s="849">
        <v>0</v>
      </c>
    </row>
    <row r="107" spans="1:12" x14ac:dyDescent="0.25">
      <c r="A107" s="531"/>
      <c r="B107" s="846">
        <v>1</v>
      </c>
      <c r="C107" s="847">
        <v>801</v>
      </c>
      <c r="D107" s="494" t="s">
        <v>527</v>
      </c>
      <c r="E107" s="846">
        <v>247</v>
      </c>
      <c r="F107" s="846">
        <v>200</v>
      </c>
      <c r="G107" s="846">
        <v>223</v>
      </c>
      <c r="H107" s="848" t="s">
        <v>782</v>
      </c>
      <c r="I107" s="849">
        <f>-61000+1111000</f>
        <v>1050000</v>
      </c>
      <c r="J107" s="849">
        <v>1205756</v>
      </c>
      <c r="K107" s="849">
        <v>1319225</v>
      </c>
    </row>
    <row r="108" spans="1:12" x14ac:dyDescent="0.25">
      <c r="A108" s="531"/>
      <c r="B108" s="846">
        <v>1</v>
      </c>
      <c r="C108" s="847">
        <v>801</v>
      </c>
      <c r="D108" s="494" t="s">
        <v>527</v>
      </c>
      <c r="E108" s="846">
        <v>244</v>
      </c>
      <c r="F108" s="846">
        <v>200</v>
      </c>
      <c r="G108" s="846">
        <v>223</v>
      </c>
      <c r="H108" s="848" t="s">
        <v>782</v>
      </c>
      <c r="I108" s="849">
        <v>61000</v>
      </c>
      <c r="J108" s="849">
        <v>67600</v>
      </c>
      <c r="K108" s="849">
        <v>67600</v>
      </c>
    </row>
    <row r="109" spans="1:12" x14ac:dyDescent="0.25">
      <c r="A109" s="531"/>
      <c r="B109" s="846">
        <v>1</v>
      </c>
      <c r="C109" s="847">
        <v>801</v>
      </c>
      <c r="D109" s="494" t="s">
        <v>527</v>
      </c>
      <c r="E109" s="846">
        <v>244</v>
      </c>
      <c r="F109" s="846">
        <v>200</v>
      </c>
      <c r="G109" s="846">
        <v>226</v>
      </c>
      <c r="H109" s="848" t="s">
        <v>782</v>
      </c>
      <c r="I109" s="849">
        <f>16000+57600+14900</f>
        <v>88500</v>
      </c>
      <c r="J109" s="849">
        <v>15500</v>
      </c>
      <c r="K109" s="849">
        <v>15500</v>
      </c>
    </row>
    <row r="110" spans="1:12" x14ac:dyDescent="0.25">
      <c r="A110" s="531"/>
      <c r="B110" s="846">
        <v>1</v>
      </c>
      <c r="C110" s="847">
        <v>801</v>
      </c>
      <c r="D110" s="494" t="s">
        <v>527</v>
      </c>
      <c r="E110" s="846">
        <v>244</v>
      </c>
      <c r="F110" s="846">
        <v>200</v>
      </c>
      <c r="G110" s="846">
        <v>349</v>
      </c>
      <c r="H110" s="848" t="s">
        <v>782</v>
      </c>
      <c r="I110" s="849">
        <v>10000</v>
      </c>
      <c r="J110" s="849">
        <v>0</v>
      </c>
      <c r="K110" s="849">
        <v>5000</v>
      </c>
      <c r="L110" s="861"/>
    </row>
    <row r="111" spans="1:12" x14ac:dyDescent="0.25">
      <c r="A111" s="531"/>
      <c r="B111" s="846">
        <v>1</v>
      </c>
      <c r="C111" s="847">
        <v>801</v>
      </c>
      <c r="D111" s="494" t="s">
        <v>527</v>
      </c>
      <c r="E111" s="846">
        <v>851</v>
      </c>
      <c r="F111" s="846">
        <v>800</v>
      </c>
      <c r="G111" s="846">
        <v>291</v>
      </c>
      <c r="H111" s="848" t="s">
        <v>782</v>
      </c>
      <c r="I111" s="849">
        <v>71500</v>
      </c>
      <c r="J111" s="849">
        <v>50000</v>
      </c>
      <c r="K111" s="849">
        <v>50000</v>
      </c>
    </row>
    <row r="112" spans="1:12" x14ac:dyDescent="0.25">
      <c r="A112" s="531"/>
      <c r="B112" s="846">
        <v>1</v>
      </c>
      <c r="C112" s="847">
        <v>801</v>
      </c>
      <c r="D112" s="494" t="s">
        <v>527</v>
      </c>
      <c r="E112" s="846">
        <v>853</v>
      </c>
      <c r="F112" s="846">
        <v>800</v>
      </c>
      <c r="G112" s="846">
        <v>292</v>
      </c>
      <c r="H112" s="848" t="s">
        <v>782</v>
      </c>
      <c r="I112" s="849">
        <v>1900</v>
      </c>
      <c r="J112" s="849">
        <v>0</v>
      </c>
      <c r="K112" s="849">
        <v>0</v>
      </c>
    </row>
    <row r="113" spans="1:13" x14ac:dyDescent="0.25">
      <c r="A113" s="860" t="s">
        <v>818</v>
      </c>
      <c r="B113" s="846"/>
      <c r="C113" s="847"/>
      <c r="D113" s="494"/>
      <c r="E113" s="846"/>
      <c r="F113" s="846">
        <v>100</v>
      </c>
      <c r="G113" s="846"/>
      <c r="H113" s="848" t="s">
        <v>782</v>
      </c>
      <c r="I113" s="855">
        <f>SUM(I95:I112)</f>
        <v>7265100</v>
      </c>
      <c r="J113" s="855">
        <f>SUM(J95:J112)</f>
        <v>4070824</v>
      </c>
      <c r="K113" s="855">
        <f>SUM(K95:K112)</f>
        <v>4194293</v>
      </c>
    </row>
    <row r="114" spans="1:13" x14ac:dyDescent="0.25">
      <c r="A114" s="860" t="s">
        <v>819</v>
      </c>
      <c r="B114" s="846">
        <v>1</v>
      </c>
      <c r="C114" s="847">
        <v>801</v>
      </c>
      <c r="D114" s="494" t="s">
        <v>733</v>
      </c>
      <c r="E114" s="846">
        <v>111</v>
      </c>
      <c r="F114" s="846">
        <v>100</v>
      </c>
      <c r="G114" s="846">
        <v>211</v>
      </c>
      <c r="H114" s="848" t="s">
        <v>782</v>
      </c>
      <c r="I114" s="849">
        <v>263000</v>
      </c>
      <c r="J114" s="855">
        <v>0</v>
      </c>
      <c r="K114" s="855">
        <v>0</v>
      </c>
    </row>
    <row r="115" spans="1:13" x14ac:dyDescent="0.25">
      <c r="A115" s="860"/>
      <c r="B115" s="846">
        <v>1</v>
      </c>
      <c r="C115" s="847">
        <v>801</v>
      </c>
      <c r="D115" s="494" t="s">
        <v>733</v>
      </c>
      <c r="E115" s="846">
        <v>119</v>
      </c>
      <c r="F115" s="846">
        <v>100</v>
      </c>
      <c r="G115" s="846">
        <v>213</v>
      </c>
      <c r="H115" s="848" t="s">
        <v>782</v>
      </c>
      <c r="I115" s="849">
        <v>79000</v>
      </c>
      <c r="J115" s="855">
        <v>0</v>
      </c>
      <c r="K115" s="855">
        <v>0</v>
      </c>
    </row>
    <row r="116" spans="1:13" x14ac:dyDescent="0.25">
      <c r="A116" s="860" t="s">
        <v>819</v>
      </c>
      <c r="B116" s="846">
        <v>1</v>
      </c>
      <c r="C116" s="847">
        <v>801</v>
      </c>
      <c r="D116" s="494" t="s">
        <v>734</v>
      </c>
      <c r="E116" s="846">
        <v>111</v>
      </c>
      <c r="F116" s="846">
        <v>100</v>
      </c>
      <c r="G116" s="846">
        <v>211</v>
      </c>
      <c r="H116" s="848" t="s">
        <v>782</v>
      </c>
      <c r="I116" s="849">
        <v>498314.12</v>
      </c>
      <c r="J116" s="849">
        <v>652842</v>
      </c>
      <c r="K116" s="849">
        <v>652842</v>
      </c>
    </row>
    <row r="117" spans="1:13" ht="15.75" customHeight="1" x14ac:dyDescent="0.25">
      <c r="A117" s="860"/>
      <c r="B117" s="846">
        <v>1</v>
      </c>
      <c r="C117" s="847">
        <v>801</v>
      </c>
      <c r="D117" s="494" t="s">
        <v>734</v>
      </c>
      <c r="E117" s="846">
        <v>111</v>
      </c>
      <c r="F117" s="846">
        <v>100</v>
      </c>
      <c r="G117" s="846">
        <v>266</v>
      </c>
      <c r="H117" s="848" t="s">
        <v>797</v>
      </c>
      <c r="I117" s="849">
        <v>1685.88</v>
      </c>
      <c r="J117" s="849">
        <v>0</v>
      </c>
      <c r="K117" s="849">
        <v>0</v>
      </c>
    </row>
    <row r="118" spans="1:13" x14ac:dyDescent="0.25">
      <c r="A118" s="531"/>
      <c r="B118" s="846">
        <v>1</v>
      </c>
      <c r="C118" s="847">
        <v>801</v>
      </c>
      <c r="D118" s="494" t="s">
        <v>734</v>
      </c>
      <c r="E118" s="846">
        <v>119</v>
      </c>
      <c r="F118" s="846">
        <v>100</v>
      </c>
      <c r="G118" s="846">
        <v>213</v>
      </c>
      <c r="H118" s="848" t="s">
        <v>782</v>
      </c>
      <c r="I118" s="849">
        <v>150000</v>
      </c>
      <c r="J118" s="849">
        <v>197158</v>
      </c>
      <c r="K118" s="849">
        <v>197158</v>
      </c>
    </row>
    <row r="119" spans="1:13" x14ac:dyDescent="0.25">
      <c r="A119" s="531"/>
      <c r="B119" s="846">
        <v>1</v>
      </c>
      <c r="C119" s="847">
        <v>801</v>
      </c>
      <c r="D119" s="494" t="s">
        <v>536</v>
      </c>
      <c r="E119" s="846">
        <v>242</v>
      </c>
      <c r="F119" s="846">
        <v>200</v>
      </c>
      <c r="G119" s="846">
        <v>226</v>
      </c>
      <c r="H119" s="848" t="s">
        <v>782</v>
      </c>
      <c r="I119" s="849">
        <v>22000</v>
      </c>
      <c r="J119" s="849">
        <v>8000</v>
      </c>
      <c r="K119" s="849">
        <v>8000</v>
      </c>
    </row>
    <row r="120" spans="1:13" x14ac:dyDescent="0.25">
      <c r="A120" s="531"/>
      <c r="B120" s="846">
        <v>1</v>
      </c>
      <c r="C120" s="847">
        <v>801</v>
      </c>
      <c r="D120" s="494" t="s">
        <v>536</v>
      </c>
      <c r="E120" s="846">
        <v>244</v>
      </c>
      <c r="F120" s="846">
        <v>200</v>
      </c>
      <c r="G120" s="846">
        <v>226</v>
      </c>
      <c r="H120" s="848" t="s">
        <v>782</v>
      </c>
      <c r="I120" s="849">
        <v>14500</v>
      </c>
      <c r="J120" s="849">
        <v>15500</v>
      </c>
      <c r="K120" s="849">
        <v>15500</v>
      </c>
      <c r="L120" s="850"/>
    </row>
    <row r="121" spans="1:13" x14ac:dyDescent="0.25">
      <c r="A121" s="531"/>
      <c r="B121" s="846">
        <v>1</v>
      </c>
      <c r="C121" s="847">
        <v>801</v>
      </c>
      <c r="D121" s="494" t="s">
        <v>536</v>
      </c>
      <c r="E121" s="846">
        <v>853</v>
      </c>
      <c r="F121" s="846">
        <v>800</v>
      </c>
      <c r="G121" s="846">
        <v>292</v>
      </c>
      <c r="H121" s="848" t="s">
        <v>782</v>
      </c>
      <c r="I121" s="849">
        <v>1000</v>
      </c>
      <c r="J121" s="849">
        <v>0</v>
      </c>
      <c r="K121" s="849">
        <v>0</v>
      </c>
    </row>
    <row r="122" spans="1:13" x14ac:dyDescent="0.25">
      <c r="A122" s="860" t="s">
        <v>818</v>
      </c>
      <c r="B122" s="846"/>
      <c r="C122" s="847"/>
      <c r="D122" s="494"/>
      <c r="E122" s="846"/>
      <c r="F122" s="846">
        <v>100</v>
      </c>
      <c r="G122" s="846"/>
      <c r="H122" s="848" t="s">
        <v>782</v>
      </c>
      <c r="I122" s="855">
        <f>SUM(I114:I121)</f>
        <v>1029500</v>
      </c>
      <c r="J122" s="855">
        <f>SUM(J114:J121)</f>
        <v>873500</v>
      </c>
      <c r="K122" s="855">
        <f>SUM(K114:K121)</f>
        <v>873500</v>
      </c>
    </row>
    <row r="123" spans="1:13" x14ac:dyDescent="0.25">
      <c r="A123" s="530" t="s">
        <v>468</v>
      </c>
      <c r="B123" s="846">
        <v>1</v>
      </c>
      <c r="C123" s="847">
        <v>1001</v>
      </c>
      <c r="D123" s="494" t="s">
        <v>572</v>
      </c>
      <c r="E123" s="846">
        <v>312</v>
      </c>
      <c r="F123" s="846">
        <v>300</v>
      </c>
      <c r="G123" s="846">
        <v>264</v>
      </c>
      <c r="H123" s="848" t="s">
        <v>782</v>
      </c>
      <c r="I123" s="855">
        <v>1000</v>
      </c>
      <c r="J123" s="855">
        <v>1000</v>
      </c>
      <c r="K123" s="855">
        <v>1000</v>
      </c>
    </row>
    <row r="124" spans="1:13" x14ac:dyDescent="0.25">
      <c r="A124" s="471" t="s">
        <v>487</v>
      </c>
      <c r="B124" s="846">
        <v>1</v>
      </c>
      <c r="C124" s="847">
        <v>1101</v>
      </c>
      <c r="D124" s="494" t="s">
        <v>654</v>
      </c>
      <c r="E124" s="846">
        <v>244</v>
      </c>
      <c r="F124" s="846">
        <v>200</v>
      </c>
      <c r="G124" s="846">
        <v>226</v>
      </c>
      <c r="H124" s="848" t="s">
        <v>782</v>
      </c>
      <c r="I124" s="855">
        <v>35000</v>
      </c>
      <c r="J124" s="855">
        <v>50000</v>
      </c>
      <c r="K124" s="855">
        <v>50000</v>
      </c>
    </row>
    <row r="125" spans="1:13" s="856" customFormat="1" x14ac:dyDescent="0.25">
      <c r="A125" s="471" t="s">
        <v>820</v>
      </c>
      <c r="B125" s="846">
        <v>1</v>
      </c>
      <c r="C125" s="847">
        <v>1301</v>
      </c>
      <c r="D125" s="494" t="s">
        <v>507</v>
      </c>
      <c r="E125" s="846">
        <v>730</v>
      </c>
      <c r="F125" s="846">
        <v>100</v>
      </c>
      <c r="G125" s="846">
        <v>231</v>
      </c>
      <c r="H125" s="848" t="s">
        <v>782</v>
      </c>
      <c r="I125" s="855">
        <v>0</v>
      </c>
      <c r="J125" s="855">
        <v>0</v>
      </c>
      <c r="K125" s="855">
        <v>0</v>
      </c>
      <c r="M125" s="861"/>
    </row>
    <row r="126" spans="1:13" s="856" customFormat="1" x14ac:dyDescent="0.25">
      <c r="A126" s="471" t="s">
        <v>821</v>
      </c>
      <c r="B126" s="846">
        <v>1</v>
      </c>
      <c r="C126" s="847">
        <v>1301</v>
      </c>
      <c r="D126" s="494" t="s">
        <v>507</v>
      </c>
      <c r="E126" s="846">
        <v>730</v>
      </c>
      <c r="F126" s="846">
        <v>100</v>
      </c>
      <c r="G126" s="846">
        <v>231</v>
      </c>
      <c r="H126" s="848" t="s">
        <v>782</v>
      </c>
      <c r="I126" s="855">
        <v>309.01</v>
      </c>
      <c r="J126" s="855">
        <v>0</v>
      </c>
      <c r="K126" s="855">
        <v>0</v>
      </c>
      <c r="M126" s="861"/>
    </row>
    <row r="127" spans="1:13" s="856" customFormat="1" x14ac:dyDescent="0.25">
      <c r="A127" s="869"/>
      <c r="B127" s="870"/>
      <c r="C127" s="871"/>
      <c r="D127" s="872"/>
      <c r="E127" s="870"/>
      <c r="F127" s="870"/>
      <c r="G127" s="870"/>
      <c r="H127" s="873"/>
      <c r="I127" s="874"/>
      <c r="J127" s="875"/>
      <c r="K127" s="875"/>
      <c r="M127" s="861"/>
    </row>
    <row r="128" spans="1:13" s="856" customFormat="1" ht="19.5" customHeight="1" thickBot="1" x14ac:dyDescent="0.35">
      <c r="A128" s="876" t="s">
        <v>822</v>
      </c>
      <c r="B128" s="876"/>
      <c r="C128" s="876"/>
      <c r="D128" s="876"/>
      <c r="E128" s="876"/>
      <c r="F128" s="876"/>
      <c r="G128" s="876"/>
      <c r="H128" s="876"/>
      <c r="I128" s="876"/>
      <c r="J128" s="876"/>
      <c r="K128" s="876"/>
      <c r="M128" s="861"/>
    </row>
    <row r="129" spans="1:112" s="881" customFormat="1" ht="19.5" thickBot="1" x14ac:dyDescent="0.3">
      <c r="A129" s="823" t="s">
        <v>823</v>
      </c>
      <c r="B129" s="877" t="s">
        <v>824</v>
      </c>
      <c r="C129" s="878"/>
      <c r="D129" s="878"/>
      <c r="E129" s="878"/>
      <c r="F129" s="878"/>
      <c r="G129" s="878"/>
      <c r="H129" s="879"/>
      <c r="I129" s="827" t="s">
        <v>773</v>
      </c>
      <c r="J129" s="828"/>
      <c r="K129" s="829"/>
      <c r="L129" s="880"/>
      <c r="M129" s="880"/>
      <c r="N129" s="880"/>
      <c r="O129" s="880"/>
      <c r="P129" s="880"/>
      <c r="Q129" s="880"/>
      <c r="R129" s="880"/>
      <c r="S129" s="880"/>
      <c r="T129" s="880"/>
      <c r="U129" s="880"/>
      <c r="V129" s="880"/>
      <c r="W129" s="880"/>
      <c r="X129" s="880"/>
      <c r="Y129" s="880"/>
      <c r="Z129" s="880"/>
      <c r="AA129" s="880"/>
      <c r="AB129" s="880"/>
      <c r="AC129" s="880"/>
      <c r="AD129" s="880"/>
      <c r="AE129" s="880"/>
      <c r="AF129" s="880"/>
      <c r="AG129" s="880"/>
      <c r="AH129" s="880"/>
      <c r="AI129" s="880"/>
      <c r="AJ129" s="880"/>
      <c r="AK129" s="880"/>
      <c r="AL129" s="880"/>
      <c r="AM129" s="880"/>
      <c r="AN129" s="880"/>
      <c r="AO129" s="880"/>
      <c r="AP129" s="880"/>
      <c r="AQ129" s="880"/>
      <c r="AR129" s="880"/>
      <c r="AS129" s="880"/>
      <c r="AT129" s="880"/>
      <c r="AU129" s="880"/>
      <c r="AV129" s="880"/>
      <c r="AW129" s="880"/>
      <c r="AX129" s="880"/>
      <c r="AY129" s="880"/>
      <c r="AZ129" s="880"/>
      <c r="BA129" s="880"/>
      <c r="BB129" s="880"/>
      <c r="BC129" s="880"/>
      <c r="BD129" s="880"/>
      <c r="BE129" s="880"/>
      <c r="BF129" s="880"/>
      <c r="BG129" s="880"/>
      <c r="BH129" s="880"/>
      <c r="BI129" s="880"/>
      <c r="BJ129" s="880"/>
      <c r="BK129" s="880"/>
      <c r="BL129" s="880"/>
      <c r="BM129" s="880"/>
      <c r="BN129" s="880"/>
      <c r="BO129" s="880"/>
      <c r="BP129" s="880"/>
      <c r="BQ129" s="880"/>
      <c r="BR129" s="880"/>
      <c r="BS129" s="880"/>
      <c r="BT129" s="880"/>
      <c r="BU129" s="880"/>
      <c r="BV129" s="880"/>
      <c r="BW129" s="880"/>
      <c r="BX129" s="880"/>
      <c r="BY129" s="880"/>
      <c r="BZ129" s="880"/>
      <c r="CA129" s="880"/>
      <c r="CB129" s="880"/>
      <c r="CC129" s="880"/>
      <c r="CD129" s="880"/>
      <c r="CE129" s="880"/>
      <c r="CF129" s="880"/>
      <c r="CG129" s="880"/>
      <c r="CH129" s="880"/>
      <c r="CI129" s="880"/>
      <c r="CJ129" s="880"/>
      <c r="CK129" s="880"/>
      <c r="CL129" s="880"/>
      <c r="CM129" s="880"/>
      <c r="CN129" s="880"/>
      <c r="CO129" s="880"/>
      <c r="CP129" s="880"/>
      <c r="CQ129" s="880"/>
      <c r="CR129" s="880"/>
      <c r="CS129" s="880"/>
      <c r="CT129" s="880"/>
      <c r="CU129" s="880"/>
      <c r="CV129" s="880"/>
      <c r="CW129" s="880"/>
      <c r="CX129" s="880"/>
      <c r="CY129" s="880"/>
      <c r="CZ129" s="880"/>
      <c r="DA129" s="880"/>
      <c r="DB129" s="880"/>
      <c r="DC129" s="880"/>
      <c r="DD129" s="880"/>
      <c r="DE129" s="880"/>
      <c r="DF129" s="880"/>
      <c r="DG129" s="880"/>
      <c r="DH129" s="880"/>
    </row>
    <row r="130" spans="1:112" s="881" customFormat="1" ht="19.5" thickBot="1" x14ac:dyDescent="0.3">
      <c r="A130" s="830"/>
      <c r="B130" s="882"/>
      <c r="C130" s="883"/>
      <c r="D130" s="883"/>
      <c r="E130" s="883"/>
      <c r="F130" s="883"/>
      <c r="G130" s="883"/>
      <c r="H130" s="884"/>
      <c r="I130" s="833">
        <v>2021</v>
      </c>
      <c r="J130" s="833">
        <v>2022</v>
      </c>
      <c r="K130" s="833">
        <v>2023</v>
      </c>
      <c r="L130" s="880"/>
      <c r="M130" s="880"/>
      <c r="N130" s="880"/>
      <c r="O130" s="880"/>
      <c r="P130" s="880"/>
      <c r="Q130" s="880"/>
      <c r="R130" s="880"/>
      <c r="S130" s="880"/>
      <c r="T130" s="880"/>
      <c r="U130" s="880"/>
      <c r="V130" s="880"/>
      <c r="W130" s="880"/>
      <c r="X130" s="880"/>
      <c r="Y130" s="880"/>
      <c r="Z130" s="880"/>
      <c r="AA130" s="880"/>
      <c r="AB130" s="880"/>
      <c r="AC130" s="880"/>
      <c r="AD130" s="880"/>
      <c r="AE130" s="880"/>
      <c r="AF130" s="880"/>
      <c r="AG130" s="880"/>
      <c r="AH130" s="880"/>
      <c r="AI130" s="880"/>
      <c r="AJ130" s="880"/>
      <c r="AK130" s="880"/>
      <c r="AL130" s="880"/>
      <c r="AM130" s="880"/>
      <c r="AN130" s="880"/>
      <c r="AO130" s="880"/>
      <c r="AP130" s="880"/>
      <c r="AQ130" s="880"/>
      <c r="AR130" s="880"/>
      <c r="AS130" s="880"/>
      <c r="AT130" s="880"/>
      <c r="AU130" s="880"/>
      <c r="AV130" s="880"/>
      <c r="AW130" s="880"/>
      <c r="AX130" s="880"/>
      <c r="AY130" s="880"/>
      <c r="AZ130" s="880"/>
      <c r="BA130" s="880"/>
      <c r="BB130" s="880"/>
      <c r="BC130" s="880"/>
      <c r="BD130" s="880"/>
      <c r="BE130" s="880"/>
      <c r="BF130" s="880"/>
      <c r="BG130" s="880"/>
      <c r="BH130" s="880"/>
      <c r="BI130" s="880"/>
      <c r="BJ130" s="880"/>
      <c r="BK130" s="880"/>
      <c r="BL130" s="880"/>
      <c r="BM130" s="880"/>
      <c r="BN130" s="880"/>
      <c r="BO130" s="880"/>
      <c r="BP130" s="880"/>
      <c r="BQ130" s="880"/>
      <c r="BR130" s="880"/>
      <c r="BS130" s="880"/>
      <c r="BT130" s="880"/>
      <c r="BU130" s="880"/>
      <c r="BV130" s="880"/>
      <c r="BW130" s="880"/>
      <c r="BX130" s="880"/>
      <c r="BY130" s="880"/>
      <c r="BZ130" s="880"/>
      <c r="CA130" s="880"/>
      <c r="CB130" s="880"/>
      <c r="CC130" s="880"/>
      <c r="CD130" s="880"/>
      <c r="CE130" s="880"/>
      <c r="CF130" s="880"/>
      <c r="CG130" s="880"/>
      <c r="CH130" s="880"/>
      <c r="CI130" s="880"/>
      <c r="CJ130" s="880"/>
      <c r="CK130" s="880"/>
      <c r="CL130" s="880"/>
      <c r="CM130" s="880"/>
      <c r="CN130" s="880"/>
      <c r="CO130" s="880"/>
      <c r="CP130" s="880"/>
      <c r="CQ130" s="880"/>
      <c r="CR130" s="880"/>
      <c r="CS130" s="880"/>
      <c r="CT130" s="880"/>
      <c r="CU130" s="880"/>
      <c r="CV130" s="880"/>
      <c r="CW130" s="880"/>
      <c r="CX130" s="880"/>
      <c r="CY130" s="880"/>
      <c r="CZ130" s="880"/>
      <c r="DA130" s="880"/>
      <c r="DB130" s="880"/>
      <c r="DC130" s="880"/>
      <c r="DD130" s="880"/>
      <c r="DE130" s="880"/>
      <c r="DF130" s="880"/>
      <c r="DG130" s="880"/>
      <c r="DH130" s="880"/>
    </row>
    <row r="131" spans="1:112" x14ac:dyDescent="0.25">
      <c r="A131" s="834">
        <v>1</v>
      </c>
      <c r="B131" s="835">
        <v>2</v>
      </c>
      <c r="C131" s="835">
        <v>3</v>
      </c>
      <c r="D131" s="835">
        <v>4</v>
      </c>
      <c r="E131" s="835">
        <v>5</v>
      </c>
      <c r="F131" s="835"/>
      <c r="G131" s="835">
        <v>6</v>
      </c>
      <c r="H131" s="835">
        <v>7</v>
      </c>
      <c r="I131" s="836">
        <v>9</v>
      </c>
      <c r="J131" s="835"/>
      <c r="K131" s="835"/>
    </row>
    <row r="132" spans="1:112" x14ac:dyDescent="0.25">
      <c r="A132" s="885"/>
      <c r="B132" s="885"/>
      <c r="C132" s="885"/>
      <c r="D132" s="885"/>
      <c r="E132" s="885"/>
      <c r="F132" s="885"/>
      <c r="G132" s="885"/>
      <c r="H132" s="885"/>
      <c r="I132" s="886"/>
      <c r="J132" s="885"/>
      <c r="K132" s="885"/>
    </row>
    <row r="133" spans="1:112" x14ac:dyDescent="0.25">
      <c r="A133" s="887"/>
      <c r="B133" s="887"/>
      <c r="C133" s="887"/>
      <c r="D133" s="887"/>
      <c r="E133" s="887"/>
      <c r="F133" s="887"/>
      <c r="G133" s="887"/>
      <c r="H133" s="887"/>
      <c r="I133" s="888"/>
      <c r="J133" s="887"/>
      <c r="K133" s="887"/>
    </row>
    <row r="134" spans="1:112" s="894" customFormat="1" ht="37.5" x14ac:dyDescent="0.3">
      <c r="A134" s="889" t="s">
        <v>825</v>
      </c>
      <c r="B134" s="889"/>
      <c r="C134" s="889"/>
      <c r="D134" s="889" t="s">
        <v>826</v>
      </c>
      <c r="E134" s="890"/>
      <c r="F134" s="890"/>
      <c r="G134" s="891"/>
      <c r="H134" s="892"/>
      <c r="I134" s="890" t="s">
        <v>827</v>
      </c>
      <c r="J134" s="880"/>
      <c r="K134" s="880"/>
      <c r="L134" s="893"/>
    </row>
    <row r="135" spans="1:112" s="894" customFormat="1" ht="18.75" x14ac:dyDescent="0.3">
      <c r="A135" s="889"/>
      <c r="B135" s="889"/>
      <c r="C135" s="889"/>
      <c r="D135" s="889"/>
      <c r="E135" s="890"/>
      <c r="F135" s="890"/>
      <c r="G135" s="891"/>
      <c r="H135" s="892"/>
      <c r="I135" s="895"/>
      <c r="J135" s="880"/>
      <c r="K135" s="880"/>
      <c r="L135" s="893"/>
    </row>
    <row r="136" spans="1:112" s="894" customFormat="1" ht="37.5" x14ac:dyDescent="0.3">
      <c r="A136" s="813" t="s">
        <v>828</v>
      </c>
      <c r="B136" s="896"/>
      <c r="C136" s="818"/>
      <c r="D136" s="897"/>
      <c r="E136" s="818"/>
      <c r="F136" s="818"/>
      <c r="G136" s="818"/>
      <c r="H136" s="892"/>
      <c r="I136" s="807"/>
      <c r="J136" s="794"/>
      <c r="K136" s="794"/>
      <c r="L136" s="893"/>
    </row>
    <row r="137" spans="1:112" s="894" customFormat="1" ht="18.75" x14ac:dyDescent="0.3">
      <c r="A137" s="813" t="s">
        <v>829</v>
      </c>
      <c r="B137" s="896"/>
      <c r="C137" s="818"/>
      <c r="D137" s="897" t="s">
        <v>826</v>
      </c>
      <c r="E137" s="818"/>
      <c r="F137" s="818"/>
      <c r="G137" s="815"/>
      <c r="H137" s="890"/>
      <c r="I137" s="807" t="s">
        <v>830</v>
      </c>
      <c r="J137" s="794"/>
      <c r="K137" s="794"/>
      <c r="L137" s="893"/>
    </row>
    <row r="138" spans="1:112" s="894" customFormat="1" ht="18.75" x14ac:dyDescent="0.3">
      <c r="A138" s="813"/>
      <c r="B138" s="818"/>
      <c r="C138" s="818"/>
      <c r="D138" s="818"/>
      <c r="E138" s="818"/>
      <c r="F138" s="818"/>
      <c r="G138" s="818"/>
      <c r="H138" s="792"/>
      <c r="I138" s="807"/>
      <c r="J138" s="893"/>
      <c r="K138" s="893"/>
      <c r="L138" s="898"/>
    </row>
    <row r="139" spans="1:112" s="900" customFormat="1" ht="18.75" x14ac:dyDescent="0.3">
      <c r="A139" s="813"/>
      <c r="B139" s="818"/>
      <c r="C139" s="818"/>
      <c r="D139" s="818"/>
      <c r="E139" s="818"/>
      <c r="F139" s="818"/>
      <c r="G139" s="818"/>
      <c r="H139" s="899"/>
      <c r="I139" s="807"/>
      <c r="J139" s="893"/>
      <c r="K139" s="893"/>
    </row>
    <row r="140" spans="1:112" ht="18.75" x14ac:dyDescent="0.3">
      <c r="A140" s="813"/>
      <c r="B140" s="818"/>
      <c r="C140" s="818"/>
      <c r="D140" s="818"/>
      <c r="E140" s="818"/>
      <c r="F140" s="818"/>
      <c r="G140" s="818"/>
      <c r="H140" s="818"/>
      <c r="I140" s="807"/>
      <c r="J140" s="893"/>
      <c r="K140" s="893"/>
    </row>
    <row r="141" spans="1:112" ht="18.75" x14ac:dyDescent="0.3">
      <c r="A141" s="813"/>
      <c r="B141" s="818"/>
      <c r="C141" s="818"/>
      <c r="D141" s="818"/>
      <c r="E141" s="818"/>
      <c r="F141" s="818"/>
      <c r="G141" s="818"/>
      <c r="H141" s="818"/>
      <c r="I141" s="816"/>
      <c r="J141" s="815"/>
      <c r="K141" s="898"/>
    </row>
    <row r="142" spans="1:112" ht="18.75" x14ac:dyDescent="0.3">
      <c r="A142" s="901"/>
      <c r="B142" s="818"/>
      <c r="C142" s="818"/>
      <c r="D142" s="819"/>
      <c r="E142" s="818"/>
      <c r="F142" s="818"/>
      <c r="G142" s="818"/>
      <c r="H142" s="818"/>
      <c r="I142" s="902"/>
      <c r="J142" s="900"/>
      <c r="K142" s="900"/>
    </row>
    <row r="143" spans="1:112" ht="18.75" x14ac:dyDescent="0.3">
      <c r="B143" s="818"/>
      <c r="C143" s="818"/>
      <c r="D143" s="819"/>
      <c r="E143" s="818"/>
      <c r="F143" s="818"/>
      <c r="G143" s="818"/>
      <c r="H143" s="793"/>
      <c r="I143" s="902"/>
    </row>
    <row r="144" spans="1:112" ht="18.75" x14ac:dyDescent="0.3">
      <c r="B144" s="818"/>
      <c r="C144" s="818"/>
      <c r="D144" s="819"/>
      <c r="E144" s="818"/>
      <c r="F144" s="818"/>
      <c r="G144" s="818"/>
      <c r="H144" s="818"/>
      <c r="I144" s="902"/>
    </row>
    <row r="145" spans="2:9" ht="18.75" x14ac:dyDescent="0.3">
      <c r="B145" s="818"/>
      <c r="C145" s="818"/>
      <c r="D145" s="819"/>
      <c r="E145" s="818"/>
      <c r="F145" s="818"/>
      <c r="G145" s="818"/>
      <c r="H145" s="818"/>
      <c r="I145" s="902"/>
    </row>
    <row r="146" spans="2:9" ht="18.75" x14ac:dyDescent="0.3">
      <c r="B146" s="818"/>
      <c r="C146" s="818"/>
      <c r="D146" s="819"/>
      <c r="E146" s="818"/>
      <c r="F146" s="818"/>
      <c r="G146" s="818"/>
      <c r="H146" s="818"/>
      <c r="I146" s="902"/>
    </row>
    <row r="147" spans="2:9" ht="18.75" x14ac:dyDescent="0.3">
      <c r="B147" s="818"/>
      <c r="C147" s="818"/>
      <c r="D147" s="819"/>
      <c r="E147" s="818"/>
      <c r="F147" s="818"/>
      <c r="G147" s="818"/>
      <c r="H147" s="818"/>
      <c r="I147" s="902"/>
    </row>
    <row r="148" spans="2:9" ht="18.75" x14ac:dyDescent="0.3">
      <c r="B148" s="818"/>
      <c r="C148" s="818"/>
      <c r="D148" s="819"/>
      <c r="E148" s="818"/>
      <c r="F148" s="818"/>
      <c r="G148" s="818"/>
      <c r="H148" s="818"/>
      <c r="I148" s="902"/>
    </row>
    <row r="149" spans="2:9" ht="18.75" x14ac:dyDescent="0.3">
      <c r="B149" s="818"/>
      <c r="C149" s="818"/>
      <c r="D149" s="819"/>
      <c r="E149" s="818"/>
      <c r="F149" s="818"/>
      <c r="G149" s="818"/>
      <c r="H149" s="818"/>
      <c r="I149" s="902"/>
    </row>
    <row r="150" spans="2:9" ht="18.75" x14ac:dyDescent="0.3">
      <c r="B150" s="818"/>
      <c r="C150" s="818"/>
      <c r="D150" s="819"/>
      <c r="E150" s="818"/>
      <c r="F150" s="818"/>
      <c r="G150" s="818"/>
      <c r="H150" s="818"/>
      <c r="I150" s="902"/>
    </row>
    <row r="151" spans="2:9" ht="18.75" x14ac:dyDescent="0.3">
      <c r="B151" s="818"/>
      <c r="C151" s="818"/>
      <c r="D151" s="819"/>
      <c r="E151" s="818"/>
      <c r="F151" s="818"/>
      <c r="G151" s="818"/>
      <c r="H151" s="818"/>
      <c r="I151" s="902"/>
    </row>
    <row r="152" spans="2:9" ht="18.75" x14ac:dyDescent="0.3">
      <c r="B152" s="818"/>
      <c r="C152" s="818"/>
      <c r="D152" s="819"/>
      <c r="E152" s="818"/>
      <c r="F152" s="818"/>
      <c r="G152" s="818"/>
      <c r="H152" s="818"/>
      <c r="I152" s="902"/>
    </row>
    <row r="153" spans="2:9" ht="18.75" x14ac:dyDescent="0.3">
      <c r="B153" s="818"/>
      <c r="C153" s="818"/>
      <c r="D153" s="819"/>
      <c r="E153" s="818"/>
      <c r="F153" s="818"/>
      <c r="G153" s="818"/>
      <c r="H153" s="818"/>
      <c r="I153" s="902"/>
    </row>
    <row r="154" spans="2:9" ht="18.75" x14ac:dyDescent="0.3">
      <c r="B154" s="818"/>
      <c r="C154" s="818"/>
      <c r="D154" s="819"/>
      <c r="E154" s="818"/>
      <c r="F154" s="818"/>
      <c r="G154" s="818"/>
      <c r="H154" s="818"/>
      <c r="I154" s="902"/>
    </row>
    <row r="155" spans="2:9" ht="18.75" x14ac:dyDescent="0.3">
      <c r="B155" s="818"/>
      <c r="C155" s="818"/>
      <c r="D155" s="819"/>
      <c r="E155" s="818"/>
      <c r="F155" s="818"/>
      <c r="G155" s="818"/>
      <c r="H155" s="818"/>
      <c r="I155" s="902"/>
    </row>
    <row r="156" spans="2:9" ht="18.75" x14ac:dyDescent="0.3">
      <c r="B156" s="818"/>
      <c r="C156" s="818"/>
      <c r="D156" s="819"/>
      <c r="E156" s="818"/>
      <c r="F156" s="818"/>
      <c r="G156" s="818"/>
      <c r="H156" s="818"/>
      <c r="I156" s="902"/>
    </row>
    <row r="157" spans="2:9" ht="18.75" x14ac:dyDescent="0.3">
      <c r="B157" s="818"/>
      <c r="C157" s="818"/>
      <c r="D157" s="819"/>
      <c r="E157" s="818"/>
      <c r="F157" s="818"/>
      <c r="G157" s="818"/>
      <c r="H157" s="818"/>
      <c r="I157" s="902"/>
    </row>
    <row r="158" spans="2:9" ht="18.75" x14ac:dyDescent="0.3">
      <c r="B158" s="818"/>
      <c r="C158" s="818"/>
      <c r="D158" s="819"/>
      <c r="E158" s="818"/>
      <c r="F158" s="818"/>
      <c r="G158" s="818"/>
      <c r="H158" s="818"/>
      <c r="I158" s="902"/>
    </row>
    <row r="159" spans="2:9" ht="18.75" x14ac:dyDescent="0.3">
      <c r="B159" s="818"/>
      <c r="C159" s="818"/>
      <c r="D159" s="819"/>
      <c r="E159" s="818"/>
      <c r="F159" s="818"/>
      <c r="G159" s="818"/>
      <c r="H159" s="818"/>
      <c r="I159" s="902"/>
    </row>
    <row r="160" spans="2:9" ht="18.75" x14ac:dyDescent="0.3">
      <c r="B160" s="818"/>
      <c r="C160" s="818"/>
      <c r="D160" s="819"/>
      <c r="E160" s="818"/>
      <c r="F160" s="818"/>
      <c r="G160" s="818"/>
      <c r="H160" s="818"/>
      <c r="I160" s="902"/>
    </row>
    <row r="161" spans="1:112" s="795" customFormat="1" ht="18.75" x14ac:dyDescent="0.3">
      <c r="A161" s="791"/>
      <c r="B161" s="818"/>
      <c r="C161" s="818"/>
      <c r="D161" s="819"/>
      <c r="E161" s="818"/>
      <c r="F161" s="818"/>
      <c r="G161" s="818"/>
      <c r="H161" s="818"/>
      <c r="I161" s="902"/>
      <c r="J161" s="794"/>
      <c r="K161" s="794"/>
      <c r="L161" s="794"/>
      <c r="M161" s="794"/>
      <c r="N161" s="794"/>
      <c r="O161" s="794"/>
      <c r="P161" s="794"/>
      <c r="Q161" s="794"/>
      <c r="R161" s="794"/>
      <c r="S161" s="794"/>
      <c r="T161" s="794"/>
      <c r="U161" s="794"/>
      <c r="V161" s="794"/>
      <c r="W161" s="794"/>
      <c r="X161" s="794"/>
      <c r="Y161" s="794"/>
      <c r="Z161" s="794"/>
      <c r="AA161" s="794"/>
      <c r="AB161" s="794"/>
      <c r="AC161" s="794"/>
      <c r="AD161" s="794"/>
      <c r="AE161" s="794"/>
      <c r="AF161" s="794"/>
      <c r="AG161" s="794"/>
      <c r="AH161" s="794"/>
      <c r="AI161" s="794"/>
      <c r="AJ161" s="794"/>
      <c r="AK161" s="794"/>
      <c r="AL161" s="794"/>
      <c r="AM161" s="794"/>
      <c r="AN161" s="794"/>
      <c r="AO161" s="794"/>
      <c r="AP161" s="794"/>
      <c r="AQ161" s="794"/>
      <c r="AR161" s="794"/>
      <c r="AS161" s="794"/>
      <c r="AT161" s="794"/>
      <c r="AU161" s="794"/>
      <c r="AV161" s="794"/>
      <c r="AW161" s="794"/>
      <c r="AX161" s="794"/>
      <c r="AY161" s="794"/>
      <c r="AZ161" s="794"/>
      <c r="BA161" s="794"/>
      <c r="BB161" s="794"/>
      <c r="BC161" s="794"/>
      <c r="BD161" s="794"/>
      <c r="BE161" s="794"/>
      <c r="BF161" s="794"/>
      <c r="BG161" s="794"/>
      <c r="BH161" s="794"/>
      <c r="BI161" s="794"/>
      <c r="BJ161" s="794"/>
      <c r="BK161" s="794"/>
      <c r="BL161" s="794"/>
      <c r="BM161" s="794"/>
      <c r="BN161" s="794"/>
      <c r="BO161" s="794"/>
      <c r="BP161" s="794"/>
      <c r="BQ161" s="794"/>
      <c r="BR161" s="794"/>
      <c r="BS161" s="794"/>
      <c r="BT161" s="794"/>
      <c r="BU161" s="794"/>
      <c r="BV161" s="794"/>
      <c r="BW161" s="794"/>
      <c r="BX161" s="794"/>
      <c r="BY161" s="794"/>
      <c r="BZ161" s="794"/>
      <c r="CA161" s="794"/>
      <c r="CB161" s="794"/>
      <c r="CC161" s="794"/>
      <c r="CD161" s="794"/>
      <c r="CE161" s="794"/>
      <c r="CF161" s="794"/>
      <c r="CG161" s="794"/>
      <c r="CH161" s="794"/>
      <c r="CI161" s="794"/>
      <c r="CJ161" s="794"/>
      <c r="CK161" s="794"/>
      <c r="CL161" s="794"/>
      <c r="CM161" s="794"/>
      <c r="CN161" s="794"/>
      <c r="CO161" s="794"/>
      <c r="CP161" s="794"/>
      <c r="CQ161" s="794"/>
      <c r="CR161" s="794"/>
      <c r="CS161" s="794"/>
      <c r="CT161" s="794"/>
      <c r="CU161" s="794"/>
      <c r="CV161" s="794"/>
      <c r="CW161" s="794"/>
      <c r="CX161" s="794"/>
      <c r="CY161" s="794"/>
      <c r="CZ161" s="794"/>
      <c r="DA161" s="794"/>
      <c r="DB161" s="794"/>
      <c r="DC161" s="794"/>
      <c r="DD161" s="794"/>
      <c r="DE161" s="794"/>
      <c r="DF161" s="794"/>
      <c r="DG161" s="794"/>
      <c r="DH161" s="794"/>
    </row>
    <row r="162" spans="1:112" s="795" customFormat="1" ht="18.75" x14ac:dyDescent="0.3">
      <c r="A162" s="791"/>
      <c r="B162" s="818"/>
      <c r="C162" s="818"/>
      <c r="D162" s="819"/>
      <c r="E162" s="818"/>
      <c r="F162" s="818"/>
      <c r="G162" s="818"/>
      <c r="H162" s="818"/>
      <c r="I162" s="902"/>
      <c r="J162" s="794"/>
      <c r="K162" s="794"/>
      <c r="L162" s="794"/>
      <c r="M162" s="794"/>
      <c r="N162" s="794"/>
      <c r="O162" s="794"/>
      <c r="P162" s="794"/>
      <c r="Q162" s="794"/>
      <c r="R162" s="794"/>
      <c r="S162" s="794"/>
      <c r="T162" s="794"/>
      <c r="U162" s="794"/>
      <c r="V162" s="794"/>
      <c r="W162" s="794"/>
      <c r="X162" s="794"/>
      <c r="Y162" s="794"/>
      <c r="Z162" s="794"/>
      <c r="AA162" s="794"/>
      <c r="AB162" s="794"/>
      <c r="AC162" s="794"/>
      <c r="AD162" s="794"/>
      <c r="AE162" s="794"/>
      <c r="AF162" s="794"/>
      <c r="AG162" s="794"/>
      <c r="AH162" s="794"/>
      <c r="AI162" s="794"/>
      <c r="AJ162" s="794"/>
      <c r="AK162" s="794"/>
      <c r="AL162" s="794"/>
      <c r="AM162" s="794"/>
      <c r="AN162" s="794"/>
      <c r="AO162" s="794"/>
      <c r="AP162" s="794"/>
      <c r="AQ162" s="794"/>
      <c r="AR162" s="794"/>
      <c r="AS162" s="794"/>
      <c r="AT162" s="794"/>
      <c r="AU162" s="794"/>
      <c r="AV162" s="794"/>
      <c r="AW162" s="794"/>
      <c r="AX162" s="794"/>
      <c r="AY162" s="794"/>
      <c r="AZ162" s="794"/>
      <c r="BA162" s="794"/>
      <c r="BB162" s="794"/>
      <c r="BC162" s="794"/>
      <c r="BD162" s="794"/>
      <c r="BE162" s="794"/>
      <c r="BF162" s="794"/>
      <c r="BG162" s="794"/>
      <c r="BH162" s="794"/>
      <c r="BI162" s="794"/>
      <c r="BJ162" s="794"/>
      <c r="BK162" s="794"/>
      <c r="BL162" s="794"/>
      <c r="BM162" s="794"/>
      <c r="BN162" s="794"/>
      <c r="BO162" s="794"/>
      <c r="BP162" s="794"/>
      <c r="BQ162" s="794"/>
      <c r="BR162" s="794"/>
      <c r="BS162" s="794"/>
      <c r="BT162" s="794"/>
      <c r="BU162" s="794"/>
      <c r="BV162" s="794"/>
      <c r="BW162" s="794"/>
      <c r="BX162" s="794"/>
      <c r="BY162" s="794"/>
      <c r="BZ162" s="794"/>
      <c r="CA162" s="794"/>
      <c r="CB162" s="794"/>
      <c r="CC162" s="794"/>
      <c r="CD162" s="794"/>
      <c r="CE162" s="794"/>
      <c r="CF162" s="794"/>
      <c r="CG162" s="794"/>
      <c r="CH162" s="794"/>
      <c r="CI162" s="794"/>
      <c r="CJ162" s="794"/>
      <c r="CK162" s="794"/>
      <c r="CL162" s="794"/>
      <c r="CM162" s="794"/>
      <c r="CN162" s="794"/>
      <c r="CO162" s="794"/>
      <c r="CP162" s="794"/>
      <c r="CQ162" s="794"/>
      <c r="CR162" s="794"/>
      <c r="CS162" s="794"/>
      <c r="CT162" s="794"/>
      <c r="CU162" s="794"/>
      <c r="CV162" s="794"/>
      <c r="CW162" s="794"/>
      <c r="CX162" s="794"/>
      <c r="CY162" s="794"/>
      <c r="CZ162" s="794"/>
      <c r="DA162" s="794"/>
      <c r="DB162" s="794"/>
      <c r="DC162" s="794"/>
      <c r="DD162" s="794"/>
      <c r="DE162" s="794"/>
      <c r="DF162" s="794"/>
      <c r="DG162" s="794"/>
      <c r="DH162" s="794"/>
    </row>
    <row r="163" spans="1:112" ht="18.75" x14ac:dyDescent="0.3">
      <c r="B163" s="818"/>
      <c r="C163" s="818"/>
      <c r="D163" s="819"/>
      <c r="E163" s="818"/>
      <c r="F163" s="818"/>
      <c r="G163" s="818"/>
      <c r="H163" s="818"/>
      <c r="I163" s="902"/>
    </row>
    <row r="164" spans="1:112" ht="18.75" x14ac:dyDescent="0.3">
      <c r="H164" s="818"/>
    </row>
    <row r="165" spans="1:112" ht="18.75" x14ac:dyDescent="0.3">
      <c r="H165" s="818"/>
    </row>
  </sheetData>
  <mergeCells count="16">
    <mergeCell ref="A128:K128"/>
    <mergeCell ref="A129:A130"/>
    <mergeCell ref="B129:H130"/>
    <mergeCell ref="I129:K129"/>
    <mergeCell ref="A17:A18"/>
    <mergeCell ref="B17:G17"/>
    <mergeCell ref="H17:H18"/>
    <mergeCell ref="I17:K17"/>
    <mergeCell ref="A20:H20"/>
    <mergeCell ref="A21:H21"/>
    <mergeCell ref="I2:K2"/>
    <mergeCell ref="A7:K7"/>
    <mergeCell ref="A9:K9"/>
    <mergeCell ref="L10:U10"/>
    <mergeCell ref="B12:K12"/>
    <mergeCell ref="A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Прил1 июль</vt:lpstr>
      <vt:lpstr>Прил 5 июль</vt:lpstr>
      <vt:lpstr>Прил 7 июль</vt:lpstr>
      <vt:lpstr>Прил.8 июль</vt:lpstr>
      <vt:lpstr>Прил 8.1 июль</vt:lpstr>
      <vt:lpstr>Сводная июль</vt:lpstr>
      <vt:lpstr>'Прил 7 июль'!Область_печати</vt:lpstr>
      <vt:lpstr>'Прил 8.1 июль'!Область_печати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dcterms:created xsi:type="dcterms:W3CDTF">2021-08-02T08:26:20Z</dcterms:created>
  <dcterms:modified xsi:type="dcterms:W3CDTF">2021-08-02T10:20:47Z</dcterms:modified>
</cp:coreProperties>
</file>