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-120" yWindow="-120" windowWidth="19440" windowHeight="12240" firstSheet="3" activeTab="3"/>
  </bookViews>
  <sheets>
    <sheet name="РЕЕСТР 2021 Г (2)" sheetId="3" state="hidden" r:id="rId1"/>
    <sheet name="РЕЕСТР 2022 Г" sheetId="4" state="hidden" r:id="rId2"/>
    <sheet name="РЕЕСТР 2023 Г" sheetId="2" state="hidden" r:id="rId3"/>
    <sheet name="Реестр 2024 по счетам" sheetId="5" r:id="rId4"/>
  </sheets>
  <definedNames>
    <definedName name="_xlnm._FilterDatabase" localSheetId="0" hidden="1">'РЕЕСТР 2021 Г (2)'!$A$3:$AR$12</definedName>
    <definedName name="_xlnm._FilterDatabase" localSheetId="1" hidden="1">'РЕЕСТР 2022 Г'!$A$3:$AT$24</definedName>
    <definedName name="_xlnm._FilterDatabase" localSheetId="2" hidden="1">'РЕЕСТР 2023 Г'!$B$3:$AU$344</definedName>
    <definedName name="_xlnm._FilterDatabase" localSheetId="3" hidden="1">'Реестр 2024 по счетам'!$A$3:$AM$290</definedName>
    <definedName name="Print_Area" localSheetId="0">'РЕЕСТР 2021 Г (2)'!$A$1:$O$282</definedName>
    <definedName name="Print_Area" localSheetId="1">'РЕЕСТР 2022 Г'!$A$1:$Q$305</definedName>
    <definedName name="Print_Area" localSheetId="2">'РЕЕСТР 2023 Г'!$B$1:$R$361</definedName>
    <definedName name="Print_Area" localSheetId="3">'Реестр 2024 по счетам'!$B$1:$R$311</definedName>
    <definedName name="Print_Titles" localSheetId="0">'РЕЕСТР 2021 Г (2)'!$3:$3</definedName>
    <definedName name="Print_Titles" localSheetId="1">'РЕЕСТР 2022 Г'!$3:$3</definedName>
    <definedName name="Print_Titles" localSheetId="2">'РЕЕСТР 2023 Г'!$3:$3</definedName>
    <definedName name="Print_Titles" localSheetId="3">'Реестр 2024 по счетам'!$3:$3</definedName>
    <definedName name="_xlnm.Print_Area" localSheetId="2">'РЕЕСТР 2023 Г'!$A$1:$R$362</definedName>
    <definedName name="_xlnm.Print_Area" localSheetId="3">'Реестр 2024 по счетам'!$A$1:$R$312</definedName>
  </definedNames>
  <calcPr calcId="114210" fullCalcOnLoad="1"/>
</workbook>
</file>

<file path=xl/calcChain.xml><?xml version="1.0" encoding="utf-8"?>
<calcChain xmlns="http://schemas.openxmlformats.org/spreadsheetml/2006/main">
  <c r="J18" i="5"/>
  <c r="K18"/>
  <c r="P18"/>
  <c r="E7"/>
  <c r="E39"/>
  <c r="L109"/>
  <c r="L99"/>
  <c r="L95"/>
  <c r="L61"/>
  <c r="L101"/>
  <c r="F101"/>
  <c r="G101"/>
  <c r="H101"/>
  <c r="I101"/>
  <c r="J101"/>
  <c r="K101"/>
  <c r="M101"/>
  <c r="N101"/>
  <c r="O101"/>
  <c r="P101"/>
  <c r="Q101"/>
  <c r="R101"/>
  <c r="E101"/>
  <c r="F126"/>
  <c r="G126"/>
  <c r="H126"/>
  <c r="I126"/>
  <c r="K126"/>
  <c r="L126"/>
  <c r="M126"/>
  <c r="N126"/>
  <c r="O126"/>
  <c r="Q126"/>
  <c r="E126"/>
  <c r="E190"/>
  <c r="F190"/>
  <c r="F213"/>
  <c r="F305"/>
  <c r="G190"/>
  <c r="H190"/>
  <c r="I190"/>
  <c r="J190"/>
  <c r="K190"/>
  <c r="K213"/>
  <c r="L190"/>
  <c r="M190"/>
  <c r="N190"/>
  <c r="O190"/>
  <c r="O213"/>
  <c r="P190"/>
  <c r="Q190"/>
  <c r="D190"/>
  <c r="F242"/>
  <c r="G242"/>
  <c r="H242"/>
  <c r="I242"/>
  <c r="J242"/>
  <c r="K242"/>
  <c r="L242"/>
  <c r="M242"/>
  <c r="N242"/>
  <c r="O242"/>
  <c r="P242"/>
  <c r="Q242"/>
  <c r="R242"/>
  <c r="E242"/>
  <c r="F238"/>
  <c r="G238"/>
  <c r="G243"/>
  <c r="H238"/>
  <c r="H243"/>
  <c r="I238"/>
  <c r="K238"/>
  <c r="L238"/>
  <c r="L243"/>
  <c r="M238"/>
  <c r="N238"/>
  <c r="O238"/>
  <c r="Q238"/>
  <c r="E238"/>
  <c r="E243"/>
  <c r="G212"/>
  <c r="H212"/>
  <c r="I212"/>
  <c r="I213"/>
  <c r="J212"/>
  <c r="K212"/>
  <c r="L212"/>
  <c r="M212"/>
  <c r="N212"/>
  <c r="O212"/>
  <c r="Q212"/>
  <c r="E212"/>
  <c r="F216"/>
  <c r="G216"/>
  <c r="H216"/>
  <c r="I216"/>
  <c r="K216"/>
  <c r="K243"/>
  <c r="L216"/>
  <c r="M216"/>
  <c r="N216"/>
  <c r="O216"/>
  <c r="O243"/>
  <c r="Q216"/>
  <c r="F195"/>
  <c r="G195"/>
  <c r="G213"/>
  <c r="H195"/>
  <c r="H213"/>
  <c r="I195"/>
  <c r="K195"/>
  <c r="L195"/>
  <c r="M195"/>
  <c r="N195"/>
  <c r="O195"/>
  <c r="Q195"/>
  <c r="Q213"/>
  <c r="E195"/>
  <c r="F148"/>
  <c r="G148"/>
  <c r="H148"/>
  <c r="I148"/>
  <c r="I149"/>
  <c r="J148"/>
  <c r="K148"/>
  <c r="L148"/>
  <c r="M148"/>
  <c r="M149"/>
  <c r="N148"/>
  <c r="O148"/>
  <c r="P148"/>
  <c r="Q148"/>
  <c r="R148"/>
  <c r="E148"/>
  <c r="F143"/>
  <c r="G143"/>
  <c r="H143"/>
  <c r="I143"/>
  <c r="J143"/>
  <c r="K143"/>
  <c r="L143"/>
  <c r="M143"/>
  <c r="N143"/>
  <c r="N149"/>
  <c r="O143"/>
  <c r="Q143"/>
  <c r="E143"/>
  <c r="F120"/>
  <c r="G120"/>
  <c r="H120"/>
  <c r="I120"/>
  <c r="K120"/>
  <c r="L120"/>
  <c r="M120"/>
  <c r="N120"/>
  <c r="O120"/>
  <c r="Q120"/>
  <c r="E120"/>
  <c r="F99"/>
  <c r="G99"/>
  <c r="H99"/>
  <c r="H110"/>
  <c r="H306"/>
  <c r="I99"/>
  <c r="K99"/>
  <c r="M99"/>
  <c r="N99"/>
  <c r="O99"/>
  <c r="Q99"/>
  <c r="E99"/>
  <c r="F109"/>
  <c r="G109"/>
  <c r="H109"/>
  <c r="I109"/>
  <c r="J109"/>
  <c r="K109"/>
  <c r="M109"/>
  <c r="N109"/>
  <c r="O109"/>
  <c r="Q109"/>
  <c r="R109"/>
  <c r="E109"/>
  <c r="F95"/>
  <c r="G95"/>
  <c r="H95"/>
  <c r="I95"/>
  <c r="J95"/>
  <c r="K95"/>
  <c r="M95"/>
  <c r="N95"/>
  <c r="O95"/>
  <c r="Q95"/>
  <c r="E95"/>
  <c r="F61"/>
  <c r="G61"/>
  <c r="H61"/>
  <c r="I61"/>
  <c r="K61"/>
  <c r="M61"/>
  <c r="N61"/>
  <c r="O61"/>
  <c r="Q61"/>
  <c r="Q110"/>
  <c r="Q306"/>
  <c r="E61"/>
  <c r="F47"/>
  <c r="G47"/>
  <c r="H47"/>
  <c r="I47"/>
  <c r="J47"/>
  <c r="K47"/>
  <c r="L47"/>
  <c r="M47"/>
  <c r="N47"/>
  <c r="O47"/>
  <c r="P47"/>
  <c r="Q47"/>
  <c r="R47"/>
  <c r="F45"/>
  <c r="G45"/>
  <c r="G48"/>
  <c r="H45"/>
  <c r="I45"/>
  <c r="J45"/>
  <c r="K45"/>
  <c r="K48"/>
  <c r="K305"/>
  <c r="L45"/>
  <c r="M45"/>
  <c r="N45"/>
  <c r="O45"/>
  <c r="O48"/>
  <c r="Q45"/>
  <c r="F43"/>
  <c r="G43"/>
  <c r="H43"/>
  <c r="H48"/>
  <c r="H305"/>
  <c r="I43"/>
  <c r="I48"/>
  <c r="I305"/>
  <c r="J43"/>
  <c r="K43"/>
  <c r="L43"/>
  <c r="L48"/>
  <c r="M43"/>
  <c r="M48"/>
  <c r="N43"/>
  <c r="O43"/>
  <c r="Q43"/>
  <c r="Q48"/>
  <c r="Q305"/>
  <c r="E47"/>
  <c r="E48"/>
  <c r="E45"/>
  <c r="E43"/>
  <c r="F38"/>
  <c r="G38"/>
  <c r="H38"/>
  <c r="I38"/>
  <c r="K38"/>
  <c r="L38"/>
  <c r="M38"/>
  <c r="N38"/>
  <c r="O38"/>
  <c r="Q38"/>
  <c r="E38"/>
  <c r="F9"/>
  <c r="G9"/>
  <c r="H9"/>
  <c r="H39"/>
  <c r="I9"/>
  <c r="K9"/>
  <c r="L9"/>
  <c r="M9"/>
  <c r="M39"/>
  <c r="M289"/>
  <c r="M299"/>
  <c r="N9"/>
  <c r="O9"/>
  <c r="Q9"/>
  <c r="F7"/>
  <c r="G7"/>
  <c r="H7"/>
  <c r="I7"/>
  <c r="I39"/>
  <c r="K7"/>
  <c r="L7"/>
  <c r="M7"/>
  <c r="N7"/>
  <c r="O7"/>
  <c r="Q7"/>
  <c r="E9"/>
  <c r="P96"/>
  <c r="P99"/>
  <c r="J96"/>
  <c r="J99"/>
  <c r="P116"/>
  <c r="J116"/>
  <c r="P125"/>
  <c r="R125"/>
  <c r="P124"/>
  <c r="J124"/>
  <c r="P123"/>
  <c r="J123"/>
  <c r="P122"/>
  <c r="J122"/>
  <c r="P121"/>
  <c r="P126"/>
  <c r="J121"/>
  <c r="J126"/>
  <c r="P115"/>
  <c r="J115"/>
  <c r="R115"/>
  <c r="O110"/>
  <c r="O306"/>
  <c r="K110"/>
  <c r="K306"/>
  <c r="H149"/>
  <c r="H244"/>
  <c r="H252"/>
  <c r="E149"/>
  <c r="N213"/>
  <c r="L213"/>
  <c r="Q39"/>
  <c r="N39"/>
  <c r="N48"/>
  <c r="N305"/>
  <c r="J48"/>
  <c r="F48"/>
  <c r="R96"/>
  <c r="K39"/>
  <c r="R116"/>
  <c r="R121"/>
  <c r="R122"/>
  <c r="R124"/>
  <c r="H308"/>
  <c r="M304"/>
  <c r="R99"/>
  <c r="D309"/>
  <c r="O296"/>
  <c r="K296"/>
  <c r="J296"/>
  <c r="G296"/>
  <c r="F296"/>
  <c r="E296"/>
  <c r="Q293"/>
  <c r="O293"/>
  <c r="N293"/>
  <c r="M293"/>
  <c r="L293"/>
  <c r="K293"/>
  <c r="G293"/>
  <c r="F293"/>
  <c r="E293"/>
  <c r="I286"/>
  <c r="J285"/>
  <c r="J284"/>
  <c r="J283"/>
  <c r="J282"/>
  <c r="J281"/>
  <c r="J280"/>
  <c r="R278"/>
  <c r="R286"/>
  <c r="Q278"/>
  <c r="Q286"/>
  <c r="P278"/>
  <c r="P286"/>
  <c r="O278"/>
  <c r="O286"/>
  <c r="N278"/>
  <c r="N286"/>
  <c r="M278"/>
  <c r="M286"/>
  <c r="L278"/>
  <c r="L286"/>
  <c r="K278"/>
  <c r="K286"/>
  <c r="J278"/>
  <c r="H278"/>
  <c r="H286"/>
  <c r="G278"/>
  <c r="G286"/>
  <c r="F278"/>
  <c r="F286"/>
  <c r="E278"/>
  <c r="E286"/>
  <c r="O251"/>
  <c r="N251"/>
  <c r="M251"/>
  <c r="L251"/>
  <c r="K251"/>
  <c r="J251"/>
  <c r="G251"/>
  <c r="F251"/>
  <c r="E251"/>
  <c r="P250"/>
  <c r="P249"/>
  <c r="Q247"/>
  <c r="O247"/>
  <c r="N247"/>
  <c r="M247"/>
  <c r="L247"/>
  <c r="K247"/>
  <c r="J247"/>
  <c r="G247"/>
  <c r="F247"/>
  <c r="E247"/>
  <c r="O305"/>
  <c r="G305"/>
  <c r="P293"/>
  <c r="J293"/>
  <c r="P109"/>
  <c r="R158"/>
  <c r="R157"/>
  <c r="R156"/>
  <c r="R155"/>
  <c r="P237"/>
  <c r="R237"/>
  <c r="P236"/>
  <c r="R236"/>
  <c r="P235"/>
  <c r="R235"/>
  <c r="P234"/>
  <c r="R234"/>
  <c r="P233"/>
  <c r="R233"/>
  <c r="P232"/>
  <c r="R232"/>
  <c r="P231"/>
  <c r="R231"/>
  <c r="P230"/>
  <c r="R230"/>
  <c r="P229"/>
  <c r="R229"/>
  <c r="P228"/>
  <c r="R228"/>
  <c r="P227"/>
  <c r="R227"/>
  <c r="P226"/>
  <c r="R226"/>
  <c r="P225"/>
  <c r="R225"/>
  <c r="P224"/>
  <c r="R224"/>
  <c r="P223"/>
  <c r="R223"/>
  <c r="P222"/>
  <c r="J222"/>
  <c r="P221"/>
  <c r="J221"/>
  <c r="P220"/>
  <c r="J220"/>
  <c r="P219"/>
  <c r="J219"/>
  <c r="P218"/>
  <c r="R218"/>
  <c r="P217"/>
  <c r="J217"/>
  <c r="P211"/>
  <c r="R211"/>
  <c r="P210"/>
  <c r="R210"/>
  <c r="P209"/>
  <c r="R209"/>
  <c r="P208"/>
  <c r="R208"/>
  <c r="P207"/>
  <c r="R207"/>
  <c r="P206"/>
  <c r="R206"/>
  <c r="P205"/>
  <c r="R205"/>
  <c r="P204"/>
  <c r="R204"/>
  <c r="P203"/>
  <c r="R203"/>
  <c r="P202"/>
  <c r="R202"/>
  <c r="P201"/>
  <c r="R201"/>
  <c r="P200"/>
  <c r="P199"/>
  <c r="R199"/>
  <c r="P198"/>
  <c r="R198"/>
  <c r="P197"/>
  <c r="R197"/>
  <c r="P196"/>
  <c r="P194"/>
  <c r="J194"/>
  <c r="P193"/>
  <c r="J193"/>
  <c r="P192"/>
  <c r="J192"/>
  <c r="P191"/>
  <c r="J191"/>
  <c r="E216"/>
  <c r="P215"/>
  <c r="J215"/>
  <c r="J216"/>
  <c r="Q153"/>
  <c r="Q307"/>
  <c r="O153"/>
  <c r="O307"/>
  <c r="N153"/>
  <c r="N307"/>
  <c r="M153"/>
  <c r="M307"/>
  <c r="L153"/>
  <c r="L307"/>
  <c r="K153"/>
  <c r="K307"/>
  <c r="I153"/>
  <c r="I307"/>
  <c r="H153"/>
  <c r="H307"/>
  <c r="G153"/>
  <c r="G307"/>
  <c r="F153"/>
  <c r="F307"/>
  <c r="E153"/>
  <c r="E307"/>
  <c r="P152"/>
  <c r="J152"/>
  <c r="J153"/>
  <c r="J307"/>
  <c r="P151"/>
  <c r="R151"/>
  <c r="P60"/>
  <c r="R60"/>
  <c r="J60"/>
  <c r="P59"/>
  <c r="J59"/>
  <c r="P58"/>
  <c r="R58"/>
  <c r="J58"/>
  <c r="P57"/>
  <c r="J57"/>
  <c r="P119"/>
  <c r="J119"/>
  <c r="P118"/>
  <c r="J118"/>
  <c r="P117"/>
  <c r="R117"/>
  <c r="J117"/>
  <c r="P114"/>
  <c r="J114"/>
  <c r="P113"/>
  <c r="J113"/>
  <c r="P112"/>
  <c r="J112"/>
  <c r="P56"/>
  <c r="P61"/>
  <c r="J56"/>
  <c r="P55"/>
  <c r="J55"/>
  <c r="P142"/>
  <c r="R142"/>
  <c r="P141"/>
  <c r="R141"/>
  <c r="P140"/>
  <c r="R140"/>
  <c r="P139"/>
  <c r="R139"/>
  <c r="P138"/>
  <c r="R138"/>
  <c r="P137"/>
  <c r="R137"/>
  <c r="P136"/>
  <c r="R136"/>
  <c r="P135"/>
  <c r="R135"/>
  <c r="P134"/>
  <c r="R134"/>
  <c r="P133"/>
  <c r="R133"/>
  <c r="P132"/>
  <c r="R132"/>
  <c r="P131"/>
  <c r="R131"/>
  <c r="P130"/>
  <c r="R130"/>
  <c r="P129"/>
  <c r="R129"/>
  <c r="P128"/>
  <c r="P127"/>
  <c r="P70"/>
  <c r="P69"/>
  <c r="R69"/>
  <c r="P68"/>
  <c r="R68"/>
  <c r="P67"/>
  <c r="R67"/>
  <c r="P66"/>
  <c r="R66"/>
  <c r="P65"/>
  <c r="R65"/>
  <c r="P64"/>
  <c r="R64"/>
  <c r="P63"/>
  <c r="P62"/>
  <c r="P54"/>
  <c r="J54"/>
  <c r="P53"/>
  <c r="J53"/>
  <c r="P52"/>
  <c r="J52"/>
  <c r="R52"/>
  <c r="P51"/>
  <c r="J51"/>
  <c r="P50"/>
  <c r="J50"/>
  <c r="P44"/>
  <c r="P42"/>
  <c r="R42"/>
  <c r="P41"/>
  <c r="R41"/>
  <c r="R43"/>
  <c r="R48"/>
  <c r="J40"/>
  <c r="P37"/>
  <c r="R37"/>
  <c r="P36"/>
  <c r="R36"/>
  <c r="P35"/>
  <c r="R35"/>
  <c r="P34"/>
  <c r="R34"/>
  <c r="P33"/>
  <c r="R33"/>
  <c r="P32"/>
  <c r="R32"/>
  <c r="P31"/>
  <c r="R31"/>
  <c r="P30"/>
  <c r="R30"/>
  <c r="P29"/>
  <c r="R29"/>
  <c r="P28"/>
  <c r="R28"/>
  <c r="P27"/>
  <c r="R27"/>
  <c r="P26"/>
  <c r="R26"/>
  <c r="P25"/>
  <c r="R25"/>
  <c r="P24"/>
  <c r="R24"/>
  <c r="P23"/>
  <c r="R23"/>
  <c r="P22"/>
  <c r="R22"/>
  <c r="P21"/>
  <c r="R21"/>
  <c r="P20"/>
  <c r="R20"/>
  <c r="P19"/>
  <c r="J19"/>
  <c r="P17"/>
  <c r="J17"/>
  <c r="P16"/>
  <c r="J16"/>
  <c r="P15"/>
  <c r="J15"/>
  <c r="P14"/>
  <c r="J14"/>
  <c r="P13"/>
  <c r="J13"/>
  <c r="P12"/>
  <c r="J12"/>
  <c r="P11"/>
  <c r="J11"/>
  <c r="P10"/>
  <c r="J10"/>
  <c r="P8"/>
  <c r="P9"/>
  <c r="J8"/>
  <c r="J9"/>
  <c r="P6"/>
  <c r="J6"/>
  <c r="P5"/>
  <c r="J5"/>
  <c r="J7"/>
  <c r="G5" i="3"/>
  <c r="M5"/>
  <c r="G6"/>
  <c r="M6"/>
  <c r="M9"/>
  <c r="M275"/>
  <c r="G7"/>
  <c r="M7"/>
  <c r="G8"/>
  <c r="O8"/>
  <c r="M8"/>
  <c r="D9"/>
  <c r="E9"/>
  <c r="E275"/>
  <c r="F9"/>
  <c r="H9"/>
  <c r="I9"/>
  <c r="I112"/>
  <c r="J9"/>
  <c r="J275"/>
  <c r="K9"/>
  <c r="K275"/>
  <c r="L9"/>
  <c r="G10"/>
  <c r="G11"/>
  <c r="O11"/>
  <c r="M11"/>
  <c r="G12"/>
  <c r="M12"/>
  <c r="O12"/>
  <c r="D14"/>
  <c r="E14"/>
  <c r="F14"/>
  <c r="H14"/>
  <c r="I14"/>
  <c r="J14"/>
  <c r="K14"/>
  <c r="L14"/>
  <c r="G18"/>
  <c r="M18"/>
  <c r="O18"/>
  <c r="G19"/>
  <c r="M19"/>
  <c r="G20"/>
  <c r="M20"/>
  <c r="O20"/>
  <c r="G24"/>
  <c r="M24"/>
  <c r="G26"/>
  <c r="M26"/>
  <c r="D27"/>
  <c r="E27"/>
  <c r="F27"/>
  <c r="H27"/>
  <c r="J27"/>
  <c r="K27"/>
  <c r="L27"/>
  <c r="M28"/>
  <c r="M29"/>
  <c r="O29"/>
  <c r="M30"/>
  <c r="O30"/>
  <c r="M31"/>
  <c r="O31"/>
  <c r="M33"/>
  <c r="O33"/>
  <c r="M34"/>
  <c r="O34"/>
  <c r="M35"/>
  <c r="O35"/>
  <c r="M36"/>
  <c r="O36"/>
  <c r="M37"/>
  <c r="D38"/>
  <c r="D39"/>
  <c r="E38"/>
  <c r="F38"/>
  <c r="G38"/>
  <c r="H38"/>
  <c r="I38"/>
  <c r="J38"/>
  <c r="K38"/>
  <c r="L38"/>
  <c r="I39"/>
  <c r="M42"/>
  <c r="M58"/>
  <c r="M43"/>
  <c r="O43"/>
  <c r="M44"/>
  <c r="O44"/>
  <c r="M45"/>
  <c r="O45"/>
  <c r="M46"/>
  <c r="O46"/>
  <c r="M47"/>
  <c r="O47"/>
  <c r="M48"/>
  <c r="O48"/>
  <c r="M49"/>
  <c r="O49"/>
  <c r="M50"/>
  <c r="O50"/>
  <c r="M51"/>
  <c r="O51"/>
  <c r="M52"/>
  <c r="O52"/>
  <c r="M53"/>
  <c r="O53"/>
  <c r="M54"/>
  <c r="O54"/>
  <c r="M55"/>
  <c r="O55"/>
  <c r="M56"/>
  <c r="O56"/>
  <c r="M57"/>
  <c r="O57"/>
  <c r="D58"/>
  <c r="E58"/>
  <c r="F58"/>
  <c r="G58"/>
  <c r="H58"/>
  <c r="I58"/>
  <c r="J58"/>
  <c r="K58"/>
  <c r="L58"/>
  <c r="G61"/>
  <c r="O61"/>
  <c r="M61"/>
  <c r="G62"/>
  <c r="M62"/>
  <c r="O62"/>
  <c r="D63"/>
  <c r="E63"/>
  <c r="F63"/>
  <c r="G63"/>
  <c r="H63"/>
  <c r="I63"/>
  <c r="J63"/>
  <c r="J69"/>
  <c r="K63"/>
  <c r="L63"/>
  <c r="G65"/>
  <c r="M65"/>
  <c r="G66"/>
  <c r="M66"/>
  <c r="O66"/>
  <c r="G67"/>
  <c r="M67"/>
  <c r="O67"/>
  <c r="D68"/>
  <c r="D69"/>
  <c r="E68"/>
  <c r="F68"/>
  <c r="H68"/>
  <c r="H69"/>
  <c r="I68"/>
  <c r="I69"/>
  <c r="J68"/>
  <c r="K68"/>
  <c r="K69"/>
  <c r="L68"/>
  <c r="L69"/>
  <c r="G72"/>
  <c r="M72"/>
  <c r="G73"/>
  <c r="M73"/>
  <c r="G74"/>
  <c r="M74"/>
  <c r="G75"/>
  <c r="M75"/>
  <c r="G76"/>
  <c r="M76"/>
  <c r="O76"/>
  <c r="G77"/>
  <c r="M77"/>
  <c r="O77"/>
  <c r="M78"/>
  <c r="O78"/>
  <c r="G79"/>
  <c r="M79"/>
  <c r="G80"/>
  <c r="D81"/>
  <c r="E81"/>
  <c r="F81"/>
  <c r="H81"/>
  <c r="I81"/>
  <c r="J81"/>
  <c r="K81"/>
  <c r="K89"/>
  <c r="K259"/>
  <c r="K269"/>
  <c r="L81"/>
  <c r="G84"/>
  <c r="G88"/>
  <c r="M84"/>
  <c r="D88"/>
  <c r="D89"/>
  <c r="E88"/>
  <c r="F88"/>
  <c r="H88"/>
  <c r="I88"/>
  <c r="I89"/>
  <c r="J88"/>
  <c r="K88"/>
  <c r="L88"/>
  <c r="G92"/>
  <c r="G95"/>
  <c r="M92"/>
  <c r="G93"/>
  <c r="M93"/>
  <c r="G94"/>
  <c r="O94"/>
  <c r="M94"/>
  <c r="D95"/>
  <c r="E95"/>
  <c r="F95"/>
  <c r="H95"/>
  <c r="H104"/>
  <c r="L95"/>
  <c r="G97"/>
  <c r="M97"/>
  <c r="O97"/>
  <c r="G99"/>
  <c r="M99"/>
  <c r="G100"/>
  <c r="M100"/>
  <c r="O100"/>
  <c r="G101"/>
  <c r="M101"/>
  <c r="D103"/>
  <c r="E103"/>
  <c r="E104"/>
  <c r="F103"/>
  <c r="H103"/>
  <c r="J103"/>
  <c r="K103"/>
  <c r="L103"/>
  <c r="I104"/>
  <c r="J104"/>
  <c r="K104"/>
  <c r="M106"/>
  <c r="G107"/>
  <c r="O107"/>
  <c r="O108"/>
  <c r="G108"/>
  <c r="G278"/>
  <c r="M107"/>
  <c r="D108"/>
  <c r="E108"/>
  <c r="E278"/>
  <c r="H108"/>
  <c r="L108"/>
  <c r="L278"/>
  <c r="G110"/>
  <c r="G111"/>
  <c r="M110"/>
  <c r="M111"/>
  <c r="D111"/>
  <c r="E111"/>
  <c r="H111"/>
  <c r="L111"/>
  <c r="G115"/>
  <c r="K115"/>
  <c r="G117"/>
  <c r="M117"/>
  <c r="G118"/>
  <c r="M118"/>
  <c r="G119"/>
  <c r="M119"/>
  <c r="G120"/>
  <c r="M120"/>
  <c r="G121"/>
  <c r="O121"/>
  <c r="G122"/>
  <c r="K122"/>
  <c r="O122"/>
  <c r="G123"/>
  <c r="O123"/>
  <c r="K123"/>
  <c r="G124"/>
  <c r="O124"/>
  <c r="K124"/>
  <c r="G125"/>
  <c r="O125"/>
  <c r="K125"/>
  <c r="G126"/>
  <c r="K126"/>
  <c r="O126"/>
  <c r="G127"/>
  <c r="O127"/>
  <c r="K127"/>
  <c r="G128"/>
  <c r="O128"/>
  <c r="K128"/>
  <c r="G129"/>
  <c r="K129"/>
  <c r="G130"/>
  <c r="O130"/>
  <c r="G131"/>
  <c r="O131"/>
  <c r="G132"/>
  <c r="O132"/>
  <c r="G133"/>
  <c r="K133"/>
  <c r="G134"/>
  <c r="O134"/>
  <c r="K134"/>
  <c r="G135"/>
  <c r="O135"/>
  <c r="K135"/>
  <c r="D136"/>
  <c r="D182"/>
  <c r="E136"/>
  <c r="F136"/>
  <c r="H136"/>
  <c r="I136"/>
  <c r="I182"/>
  <c r="J136"/>
  <c r="L136"/>
  <c r="N136"/>
  <c r="N276"/>
  <c r="G138"/>
  <c r="M138"/>
  <c r="M139"/>
  <c r="M145"/>
  <c r="G140"/>
  <c r="O140"/>
  <c r="M140"/>
  <c r="G141"/>
  <c r="O141"/>
  <c r="M141"/>
  <c r="G142"/>
  <c r="M142"/>
  <c r="G143"/>
  <c r="M143"/>
  <c r="G144"/>
  <c r="O144"/>
  <c r="M144"/>
  <c r="D145"/>
  <c r="D279"/>
  <c r="B279"/>
  <c r="E145"/>
  <c r="F145"/>
  <c r="H145"/>
  <c r="I145"/>
  <c r="I259"/>
  <c r="J145"/>
  <c r="K145"/>
  <c r="L145"/>
  <c r="G262"/>
  <c r="O147"/>
  <c r="O148"/>
  <c r="O149"/>
  <c r="O150"/>
  <c r="D181"/>
  <c r="E181"/>
  <c r="F181"/>
  <c r="G181"/>
  <c r="H181"/>
  <c r="I181"/>
  <c r="J181"/>
  <c r="J276"/>
  <c r="K181"/>
  <c r="L181"/>
  <c r="M181"/>
  <c r="O181"/>
  <c r="N182"/>
  <c r="N260"/>
  <c r="G184"/>
  <c r="D190"/>
  <c r="E190"/>
  <c r="F190"/>
  <c r="G190"/>
  <c r="H190"/>
  <c r="I190"/>
  <c r="J190"/>
  <c r="K190"/>
  <c r="L190"/>
  <c r="M190"/>
  <c r="N190"/>
  <c r="O190"/>
  <c r="D191"/>
  <c r="G197"/>
  <c r="M197"/>
  <c r="D198"/>
  <c r="D276"/>
  <c r="B276"/>
  <c r="F198"/>
  <c r="H198"/>
  <c r="L198"/>
  <c r="L236"/>
  <c r="G200"/>
  <c r="M200"/>
  <c r="G204"/>
  <c r="O204"/>
  <c r="G205"/>
  <c r="O205"/>
  <c r="G206"/>
  <c r="M206"/>
  <c r="G207"/>
  <c r="O207"/>
  <c r="M207"/>
  <c r="G208"/>
  <c r="M208"/>
  <c r="O208"/>
  <c r="G209"/>
  <c r="M209"/>
  <c r="G210"/>
  <c r="M210"/>
  <c r="G211"/>
  <c r="M211"/>
  <c r="G212"/>
  <c r="M212"/>
  <c r="G214"/>
  <c r="M214"/>
  <c r="G215"/>
  <c r="M215"/>
  <c r="G216"/>
  <c r="M216"/>
  <c r="G217"/>
  <c r="O217"/>
  <c r="M217"/>
  <c r="G218"/>
  <c r="O218"/>
  <c r="O219"/>
  <c r="O220"/>
  <c r="O221"/>
  <c r="O222"/>
  <c r="O223"/>
  <c r="O225"/>
  <c r="O226"/>
  <c r="O227"/>
  <c r="D229"/>
  <c r="E229"/>
  <c r="F229"/>
  <c r="H229"/>
  <c r="I229"/>
  <c r="J229"/>
  <c r="K229"/>
  <c r="L229"/>
  <c r="N229"/>
  <c r="G232"/>
  <c r="M232"/>
  <c r="G233"/>
  <c r="G235"/>
  <c r="M233"/>
  <c r="M234"/>
  <c r="O234"/>
  <c r="D235"/>
  <c r="D236"/>
  <c r="E235"/>
  <c r="F235"/>
  <c r="H235"/>
  <c r="I235"/>
  <c r="I236"/>
  <c r="J235"/>
  <c r="K235"/>
  <c r="K263"/>
  <c r="L235"/>
  <c r="N235"/>
  <c r="N236"/>
  <c r="M238"/>
  <c r="D240"/>
  <c r="E240"/>
  <c r="F240"/>
  <c r="G240"/>
  <c r="H240"/>
  <c r="I240"/>
  <c r="J240"/>
  <c r="K240"/>
  <c r="L240"/>
  <c r="N240"/>
  <c r="N279"/>
  <c r="M242"/>
  <c r="M243"/>
  <c r="O243"/>
  <c r="D244"/>
  <c r="E244"/>
  <c r="F244"/>
  <c r="G244"/>
  <c r="G268"/>
  <c r="H244"/>
  <c r="I244"/>
  <c r="J244"/>
  <c r="K244"/>
  <c r="L244"/>
  <c r="D253"/>
  <c r="I263"/>
  <c r="I265"/>
  <c r="D264"/>
  <c r="E264"/>
  <c r="F264"/>
  <c r="H264"/>
  <c r="I264"/>
  <c r="J264"/>
  <c r="K264"/>
  <c r="L264"/>
  <c r="N264"/>
  <c r="D267"/>
  <c r="E267"/>
  <c r="F267"/>
  <c r="G267"/>
  <c r="H267"/>
  <c r="L267"/>
  <c r="D268"/>
  <c r="E268"/>
  <c r="H268"/>
  <c r="L268"/>
  <c r="F275"/>
  <c r="L275"/>
  <c r="N275"/>
  <c r="I276"/>
  <c r="D278"/>
  <c r="B278"/>
  <c r="F278"/>
  <c r="H278"/>
  <c r="I278"/>
  <c r="J278"/>
  <c r="K278"/>
  <c r="N278"/>
  <c r="C280"/>
  <c r="I5" i="4"/>
  <c r="I6"/>
  <c r="O6"/>
  <c r="I7"/>
  <c r="O7"/>
  <c r="I8"/>
  <c r="Q8"/>
  <c r="O9"/>
  <c r="Q9"/>
  <c r="Q10"/>
  <c r="Q11"/>
  <c r="Q12"/>
  <c r="Q13"/>
  <c r="Q14"/>
  <c r="Q15"/>
  <c r="Q16"/>
  <c r="Q17"/>
  <c r="D18"/>
  <c r="D298"/>
  <c r="B298"/>
  <c r="E18"/>
  <c r="F18"/>
  <c r="F298"/>
  <c r="G18"/>
  <c r="H18"/>
  <c r="J18"/>
  <c r="K18"/>
  <c r="K298"/>
  <c r="L18"/>
  <c r="L298"/>
  <c r="M18"/>
  <c r="M298"/>
  <c r="N18"/>
  <c r="N298"/>
  <c r="P18"/>
  <c r="P298"/>
  <c r="I19"/>
  <c r="I20"/>
  <c r="O20"/>
  <c r="I21"/>
  <c r="O21"/>
  <c r="D23"/>
  <c r="E23"/>
  <c r="F23"/>
  <c r="J23"/>
  <c r="K23"/>
  <c r="L23"/>
  <c r="M23"/>
  <c r="N23"/>
  <c r="I27"/>
  <c r="O27"/>
  <c r="Q27"/>
  <c r="I28"/>
  <c r="Q28"/>
  <c r="O28"/>
  <c r="I29"/>
  <c r="O29"/>
  <c r="I33"/>
  <c r="O33"/>
  <c r="Q33"/>
  <c r="I35"/>
  <c r="O35"/>
  <c r="D36"/>
  <c r="E36"/>
  <c r="E48"/>
  <c r="F36"/>
  <c r="J36"/>
  <c r="L36"/>
  <c r="M36"/>
  <c r="M48"/>
  <c r="N36"/>
  <c r="O37"/>
  <c r="O38"/>
  <c r="Q38"/>
  <c r="O39"/>
  <c r="Q39"/>
  <c r="O40"/>
  <c r="Q40"/>
  <c r="O42"/>
  <c r="Q42"/>
  <c r="O43"/>
  <c r="Q43"/>
  <c r="O44"/>
  <c r="Q44"/>
  <c r="O45"/>
  <c r="Q45"/>
  <c r="O46"/>
  <c r="D47"/>
  <c r="D48"/>
  <c r="E47"/>
  <c r="F47"/>
  <c r="I47"/>
  <c r="J47"/>
  <c r="K47"/>
  <c r="K48"/>
  <c r="L47"/>
  <c r="M47"/>
  <c r="N47"/>
  <c r="O51"/>
  <c r="O52"/>
  <c r="Q52"/>
  <c r="O53"/>
  <c r="Q53"/>
  <c r="O54"/>
  <c r="Q54"/>
  <c r="O55"/>
  <c r="Q55"/>
  <c r="O56"/>
  <c r="Q56"/>
  <c r="O57"/>
  <c r="Q57"/>
  <c r="O58"/>
  <c r="Q58"/>
  <c r="O59"/>
  <c r="Q59"/>
  <c r="O60"/>
  <c r="Q60"/>
  <c r="O61"/>
  <c r="Q61"/>
  <c r="O62"/>
  <c r="Q62"/>
  <c r="O63"/>
  <c r="Q63"/>
  <c r="O64"/>
  <c r="Q64"/>
  <c r="O65"/>
  <c r="Q65"/>
  <c r="O66"/>
  <c r="Q66"/>
  <c r="D67"/>
  <c r="E67"/>
  <c r="F67"/>
  <c r="I67"/>
  <c r="J67"/>
  <c r="K67"/>
  <c r="L67"/>
  <c r="M67"/>
  <c r="N67"/>
  <c r="I70"/>
  <c r="O70"/>
  <c r="I71"/>
  <c r="O71"/>
  <c r="D72"/>
  <c r="D78"/>
  <c r="E72"/>
  <c r="F72"/>
  <c r="J72"/>
  <c r="K72"/>
  <c r="K78"/>
  <c r="L72"/>
  <c r="M72"/>
  <c r="N72"/>
  <c r="I74"/>
  <c r="Q74"/>
  <c r="O74"/>
  <c r="I75"/>
  <c r="O75"/>
  <c r="I76"/>
  <c r="O76"/>
  <c r="D77"/>
  <c r="E77"/>
  <c r="F77"/>
  <c r="F78"/>
  <c r="J77"/>
  <c r="K77"/>
  <c r="L77"/>
  <c r="M77"/>
  <c r="N77"/>
  <c r="J78"/>
  <c r="N78"/>
  <c r="I81"/>
  <c r="O81"/>
  <c r="I82"/>
  <c r="O82"/>
  <c r="I83"/>
  <c r="O83"/>
  <c r="I84"/>
  <c r="Q84"/>
  <c r="O84"/>
  <c r="I85"/>
  <c r="O85"/>
  <c r="I86"/>
  <c r="O86"/>
  <c r="O87"/>
  <c r="Q87"/>
  <c r="I88"/>
  <c r="Q88"/>
  <c r="O88"/>
  <c r="I89"/>
  <c r="D90"/>
  <c r="D98"/>
  <c r="E90"/>
  <c r="F90"/>
  <c r="J90"/>
  <c r="J98"/>
  <c r="K90"/>
  <c r="L90"/>
  <c r="M90"/>
  <c r="N90"/>
  <c r="N98"/>
  <c r="I93"/>
  <c r="O93"/>
  <c r="O97"/>
  <c r="D97"/>
  <c r="E97"/>
  <c r="E98"/>
  <c r="F97"/>
  <c r="J97"/>
  <c r="K97"/>
  <c r="L97"/>
  <c r="L98"/>
  <c r="M97"/>
  <c r="N97"/>
  <c r="I101"/>
  <c r="O101"/>
  <c r="I102"/>
  <c r="O102"/>
  <c r="I103"/>
  <c r="Q103"/>
  <c r="O103"/>
  <c r="D104"/>
  <c r="E104"/>
  <c r="F104"/>
  <c r="J104"/>
  <c r="N104"/>
  <c r="I106"/>
  <c r="Q106"/>
  <c r="O106"/>
  <c r="I108"/>
  <c r="Q108"/>
  <c r="O108"/>
  <c r="I109"/>
  <c r="I112"/>
  <c r="O109"/>
  <c r="Q109"/>
  <c r="I110"/>
  <c r="O110"/>
  <c r="O112"/>
  <c r="D112"/>
  <c r="E112"/>
  <c r="F112"/>
  <c r="J112"/>
  <c r="L112"/>
  <c r="M112"/>
  <c r="M113"/>
  <c r="N112"/>
  <c r="E113"/>
  <c r="K113"/>
  <c r="O115"/>
  <c r="Q115"/>
  <c r="I116"/>
  <c r="Q116"/>
  <c r="Q117"/>
  <c r="Q301"/>
  <c r="O116"/>
  <c r="D117"/>
  <c r="D301"/>
  <c r="B301"/>
  <c r="E117"/>
  <c r="J117"/>
  <c r="J301"/>
  <c r="N117"/>
  <c r="N301"/>
  <c r="I119"/>
  <c r="O119"/>
  <c r="D120"/>
  <c r="E120"/>
  <c r="I120"/>
  <c r="J120"/>
  <c r="N120"/>
  <c r="I126"/>
  <c r="O126"/>
  <c r="Q126"/>
  <c r="I127"/>
  <c r="O127"/>
  <c r="I128"/>
  <c r="Q128"/>
  <c r="O128"/>
  <c r="I129"/>
  <c r="O129"/>
  <c r="D130"/>
  <c r="E130"/>
  <c r="F130"/>
  <c r="J130"/>
  <c r="K130"/>
  <c r="K189"/>
  <c r="L130"/>
  <c r="L189"/>
  <c r="M130"/>
  <c r="N130"/>
  <c r="P130"/>
  <c r="I132"/>
  <c r="O132"/>
  <c r="O133"/>
  <c r="I134"/>
  <c r="O134"/>
  <c r="I135"/>
  <c r="O135"/>
  <c r="I136"/>
  <c r="Q136"/>
  <c r="O136"/>
  <c r="I137"/>
  <c r="O137"/>
  <c r="Q138"/>
  <c r="Q139"/>
  <c r="Q140"/>
  <c r="Q141"/>
  <c r="Q142"/>
  <c r="Q143"/>
  <c r="Q144"/>
  <c r="Q145"/>
  <c r="Q146"/>
  <c r="Q147"/>
  <c r="Q148"/>
  <c r="Q149"/>
  <c r="Q150"/>
  <c r="Q151"/>
  <c r="D152"/>
  <c r="E152"/>
  <c r="F152"/>
  <c r="J152"/>
  <c r="K152"/>
  <c r="L152"/>
  <c r="M152"/>
  <c r="N152"/>
  <c r="P152"/>
  <c r="Q154"/>
  <c r="Q155"/>
  <c r="Q156"/>
  <c r="Q157"/>
  <c r="D188"/>
  <c r="D189"/>
  <c r="D199"/>
  <c r="E188"/>
  <c r="E299"/>
  <c r="F188"/>
  <c r="I188"/>
  <c r="J188"/>
  <c r="J299"/>
  <c r="K188"/>
  <c r="L188"/>
  <c r="L299"/>
  <c r="M188"/>
  <c r="M189"/>
  <c r="N188"/>
  <c r="O188"/>
  <c r="I194"/>
  <c r="I195"/>
  <c r="I198"/>
  <c r="I196"/>
  <c r="I197"/>
  <c r="D198"/>
  <c r="E198"/>
  <c r="F198"/>
  <c r="G198"/>
  <c r="H198"/>
  <c r="J198"/>
  <c r="K198"/>
  <c r="L198"/>
  <c r="M198"/>
  <c r="N198"/>
  <c r="O198"/>
  <c r="P198"/>
  <c r="P282"/>
  <c r="Q198"/>
  <c r="I205"/>
  <c r="O205"/>
  <c r="D206"/>
  <c r="F206"/>
  <c r="F299"/>
  <c r="J206"/>
  <c r="N206"/>
  <c r="I208"/>
  <c r="I212"/>
  <c r="Q212"/>
  <c r="I213"/>
  <c r="Q213"/>
  <c r="I214"/>
  <c r="Q214"/>
  <c r="I215"/>
  <c r="Q215"/>
  <c r="O215"/>
  <c r="I216"/>
  <c r="Q216"/>
  <c r="I217"/>
  <c r="O217"/>
  <c r="Q217"/>
  <c r="I218"/>
  <c r="Q218"/>
  <c r="O218"/>
  <c r="I219"/>
  <c r="O219"/>
  <c r="Q219"/>
  <c r="I220"/>
  <c r="O220"/>
  <c r="Q220"/>
  <c r="I221"/>
  <c r="Q221"/>
  <c r="O221"/>
  <c r="I222"/>
  <c r="O222"/>
  <c r="I223"/>
  <c r="Q223"/>
  <c r="O223"/>
  <c r="I224"/>
  <c r="O224"/>
  <c r="I225"/>
  <c r="Q225"/>
  <c r="Q226"/>
  <c r="Q227"/>
  <c r="Q228"/>
  <c r="Q229"/>
  <c r="Q230"/>
  <c r="Q232"/>
  <c r="Q233"/>
  <c r="Q234"/>
  <c r="D236"/>
  <c r="D286"/>
  <c r="E236"/>
  <c r="F236"/>
  <c r="J236"/>
  <c r="K236"/>
  <c r="K248"/>
  <c r="L236"/>
  <c r="M236"/>
  <c r="N236"/>
  <c r="O236"/>
  <c r="P236"/>
  <c r="P300"/>
  <c r="I238"/>
  <c r="O238"/>
  <c r="O247"/>
  <c r="I239"/>
  <c r="O239"/>
  <c r="I240"/>
  <c r="I241"/>
  <c r="I242"/>
  <c r="I243"/>
  <c r="I244"/>
  <c r="I245"/>
  <c r="I246"/>
  <c r="O246"/>
  <c r="D247"/>
  <c r="E247"/>
  <c r="E286"/>
  <c r="E288"/>
  <c r="F247"/>
  <c r="J247"/>
  <c r="K247"/>
  <c r="L247"/>
  <c r="L286"/>
  <c r="L288"/>
  <c r="M247"/>
  <c r="N247"/>
  <c r="P247"/>
  <c r="O250"/>
  <c r="Q250"/>
  <c r="D251"/>
  <c r="E251"/>
  <c r="F251"/>
  <c r="I251"/>
  <c r="J251"/>
  <c r="K251"/>
  <c r="L251"/>
  <c r="M251"/>
  <c r="N251"/>
  <c r="O251"/>
  <c r="P251"/>
  <c r="P302"/>
  <c r="O253"/>
  <c r="O254"/>
  <c r="D255"/>
  <c r="D291"/>
  <c r="E255"/>
  <c r="E291"/>
  <c r="F255"/>
  <c r="I255"/>
  <c r="I291"/>
  <c r="J255"/>
  <c r="J291"/>
  <c r="K255"/>
  <c r="L255"/>
  <c r="M255"/>
  <c r="N255"/>
  <c r="G256"/>
  <c r="H256"/>
  <c r="D270"/>
  <c r="E270"/>
  <c r="E278"/>
  <c r="F270"/>
  <c r="F278"/>
  <c r="G270"/>
  <c r="G278"/>
  <c r="H270"/>
  <c r="H278"/>
  <c r="I270"/>
  <c r="I278"/>
  <c r="J270"/>
  <c r="J278"/>
  <c r="K270"/>
  <c r="K278"/>
  <c r="L270"/>
  <c r="L278"/>
  <c r="M270"/>
  <c r="M278"/>
  <c r="N270"/>
  <c r="N278"/>
  <c r="O270"/>
  <c r="O278"/>
  <c r="P270"/>
  <c r="P278"/>
  <c r="Q270"/>
  <c r="Q278"/>
  <c r="D278"/>
  <c r="D287"/>
  <c r="E287"/>
  <c r="F287"/>
  <c r="J287"/>
  <c r="K287"/>
  <c r="L287"/>
  <c r="M287"/>
  <c r="N287"/>
  <c r="P287"/>
  <c r="D290"/>
  <c r="E290"/>
  <c r="F290"/>
  <c r="I290"/>
  <c r="J290"/>
  <c r="N290"/>
  <c r="O290"/>
  <c r="N291"/>
  <c r="J298"/>
  <c r="M299"/>
  <c r="E301"/>
  <c r="F301"/>
  <c r="K301"/>
  <c r="L301"/>
  <c r="M301"/>
  <c r="P301"/>
  <c r="C303"/>
  <c r="J5" i="2"/>
  <c r="P5"/>
  <c r="J6"/>
  <c r="P6"/>
  <c r="J7"/>
  <c r="R7"/>
  <c r="P7"/>
  <c r="J8"/>
  <c r="P8"/>
  <c r="J9"/>
  <c r="P9"/>
  <c r="J10"/>
  <c r="P10"/>
  <c r="J11"/>
  <c r="R11"/>
  <c r="P11"/>
  <c r="J12"/>
  <c r="P12"/>
  <c r="J13"/>
  <c r="P13"/>
  <c r="J14"/>
  <c r="P14"/>
  <c r="R14"/>
  <c r="J15"/>
  <c r="R15"/>
  <c r="P15"/>
  <c r="J16"/>
  <c r="P16"/>
  <c r="R16"/>
  <c r="J17"/>
  <c r="P17"/>
  <c r="P18"/>
  <c r="R18"/>
  <c r="P19"/>
  <c r="R19"/>
  <c r="P20"/>
  <c r="R20"/>
  <c r="P21"/>
  <c r="R21"/>
  <c r="P22"/>
  <c r="R22"/>
  <c r="P23"/>
  <c r="R23"/>
  <c r="P24"/>
  <c r="R24"/>
  <c r="P25"/>
  <c r="R25"/>
  <c r="P26"/>
  <c r="R26"/>
  <c r="P27"/>
  <c r="R27"/>
  <c r="P28"/>
  <c r="R28"/>
  <c r="P29"/>
  <c r="R29"/>
  <c r="P30"/>
  <c r="R30"/>
  <c r="P31"/>
  <c r="R31"/>
  <c r="P32"/>
  <c r="R32"/>
  <c r="P33"/>
  <c r="R33"/>
  <c r="P34"/>
  <c r="R34"/>
  <c r="P35"/>
  <c r="R35"/>
  <c r="E36"/>
  <c r="E339"/>
  <c r="E354"/>
  <c r="F36"/>
  <c r="G36"/>
  <c r="G354"/>
  <c r="H36"/>
  <c r="I36"/>
  <c r="I354"/>
  <c r="K36"/>
  <c r="L36"/>
  <c r="L354"/>
  <c r="M36"/>
  <c r="M354"/>
  <c r="N36"/>
  <c r="N354"/>
  <c r="O36"/>
  <c r="Q36"/>
  <c r="Q354"/>
  <c r="J37"/>
  <c r="P38"/>
  <c r="R38"/>
  <c r="P39"/>
  <c r="R39"/>
  <c r="P40"/>
  <c r="R40"/>
  <c r="R42"/>
  <c r="E42"/>
  <c r="F42"/>
  <c r="G42"/>
  <c r="H42"/>
  <c r="H355"/>
  <c r="I42"/>
  <c r="J42"/>
  <c r="K42"/>
  <c r="L42"/>
  <c r="L339"/>
  <c r="L349"/>
  <c r="M42"/>
  <c r="N42"/>
  <c r="O42"/>
  <c r="Q42"/>
  <c r="Q355"/>
  <c r="J44"/>
  <c r="P44"/>
  <c r="J45"/>
  <c r="P45"/>
  <c r="J46"/>
  <c r="R46"/>
  <c r="P46"/>
  <c r="J47"/>
  <c r="P47"/>
  <c r="J48"/>
  <c r="P48"/>
  <c r="E49"/>
  <c r="F49"/>
  <c r="G49"/>
  <c r="H49"/>
  <c r="I49"/>
  <c r="K49"/>
  <c r="K60"/>
  <c r="L49"/>
  <c r="M49"/>
  <c r="N49"/>
  <c r="N60"/>
  <c r="O49"/>
  <c r="Q49"/>
  <c r="P50"/>
  <c r="R50"/>
  <c r="P51"/>
  <c r="R51"/>
  <c r="P52"/>
  <c r="R52"/>
  <c r="P53"/>
  <c r="R53"/>
  <c r="P54"/>
  <c r="R54"/>
  <c r="P55"/>
  <c r="R55"/>
  <c r="P56"/>
  <c r="R56"/>
  <c r="P57"/>
  <c r="R57"/>
  <c r="P58"/>
  <c r="E59"/>
  <c r="F59"/>
  <c r="G59"/>
  <c r="H59"/>
  <c r="I59"/>
  <c r="J59"/>
  <c r="K59"/>
  <c r="L59"/>
  <c r="M59"/>
  <c r="N59"/>
  <c r="O59"/>
  <c r="Q59"/>
  <c r="E60"/>
  <c r="P62"/>
  <c r="R62"/>
  <c r="P63"/>
  <c r="R63"/>
  <c r="P64"/>
  <c r="R64"/>
  <c r="P65"/>
  <c r="R65"/>
  <c r="P66"/>
  <c r="R66"/>
  <c r="P67"/>
  <c r="R67"/>
  <c r="P68"/>
  <c r="R68"/>
  <c r="P69"/>
  <c r="R69"/>
  <c r="P70"/>
  <c r="R70"/>
  <c r="P71"/>
  <c r="R71"/>
  <c r="P72"/>
  <c r="R72"/>
  <c r="P73"/>
  <c r="R73"/>
  <c r="P74"/>
  <c r="R74"/>
  <c r="P75"/>
  <c r="R75"/>
  <c r="P76"/>
  <c r="R76"/>
  <c r="P77"/>
  <c r="R77"/>
  <c r="E79"/>
  <c r="F79"/>
  <c r="G79"/>
  <c r="H79"/>
  <c r="H358"/>
  <c r="I79"/>
  <c r="J79"/>
  <c r="K79"/>
  <c r="L79"/>
  <c r="L358"/>
  <c r="M79"/>
  <c r="N79"/>
  <c r="O79"/>
  <c r="Q79"/>
  <c r="J82"/>
  <c r="P82"/>
  <c r="J83"/>
  <c r="P83"/>
  <c r="E84"/>
  <c r="E90"/>
  <c r="F84"/>
  <c r="G84"/>
  <c r="H84"/>
  <c r="I84"/>
  <c r="K84"/>
  <c r="L84"/>
  <c r="M84"/>
  <c r="M90"/>
  <c r="M338"/>
  <c r="M348"/>
  <c r="N84"/>
  <c r="O84"/>
  <c r="Q84"/>
  <c r="J86"/>
  <c r="P86"/>
  <c r="J87"/>
  <c r="P87"/>
  <c r="P89"/>
  <c r="J88"/>
  <c r="P88"/>
  <c r="E89"/>
  <c r="F89"/>
  <c r="G89"/>
  <c r="G90"/>
  <c r="H89"/>
  <c r="H90"/>
  <c r="H127"/>
  <c r="H258"/>
  <c r="H302"/>
  <c r="I89"/>
  <c r="K89"/>
  <c r="L89"/>
  <c r="L90"/>
  <c r="L127"/>
  <c r="L258"/>
  <c r="L302"/>
  <c r="M89"/>
  <c r="N89"/>
  <c r="O89"/>
  <c r="Q89"/>
  <c r="Q90"/>
  <c r="J93"/>
  <c r="P93"/>
  <c r="R93"/>
  <c r="J94"/>
  <c r="R94"/>
  <c r="P94"/>
  <c r="J95"/>
  <c r="R95"/>
  <c r="P95"/>
  <c r="J96"/>
  <c r="P96"/>
  <c r="J97"/>
  <c r="P97"/>
  <c r="J98"/>
  <c r="R98"/>
  <c r="P98"/>
  <c r="P99"/>
  <c r="R99"/>
  <c r="E100"/>
  <c r="F100"/>
  <c r="G100"/>
  <c r="G106"/>
  <c r="H100"/>
  <c r="I100"/>
  <c r="K100"/>
  <c r="K106"/>
  <c r="L100"/>
  <c r="M100"/>
  <c r="M106"/>
  <c r="N100"/>
  <c r="O100"/>
  <c r="Q100"/>
  <c r="J102"/>
  <c r="P102"/>
  <c r="P105"/>
  <c r="E105"/>
  <c r="E106"/>
  <c r="F105"/>
  <c r="G105"/>
  <c r="H105"/>
  <c r="H106"/>
  <c r="I105"/>
  <c r="I106"/>
  <c r="K105"/>
  <c r="L105"/>
  <c r="L106"/>
  <c r="M105"/>
  <c r="N105"/>
  <c r="N106"/>
  <c r="O105"/>
  <c r="O106"/>
  <c r="Q105"/>
  <c r="Q106"/>
  <c r="J109"/>
  <c r="P109"/>
  <c r="J110"/>
  <c r="P110"/>
  <c r="J111"/>
  <c r="R111"/>
  <c r="P111"/>
  <c r="E112"/>
  <c r="F112"/>
  <c r="F119"/>
  <c r="G112"/>
  <c r="H112"/>
  <c r="I112"/>
  <c r="K112"/>
  <c r="K119"/>
  <c r="L112"/>
  <c r="M112"/>
  <c r="N112"/>
  <c r="O112"/>
  <c r="O119"/>
  <c r="Q112"/>
  <c r="J114"/>
  <c r="P114"/>
  <c r="R114"/>
  <c r="J115"/>
  <c r="P115"/>
  <c r="J116"/>
  <c r="R116"/>
  <c r="P116"/>
  <c r="J117"/>
  <c r="J118"/>
  <c r="P117"/>
  <c r="R117"/>
  <c r="E118"/>
  <c r="F118"/>
  <c r="G118"/>
  <c r="H118"/>
  <c r="H119"/>
  <c r="I118"/>
  <c r="K118"/>
  <c r="L118"/>
  <c r="M118"/>
  <c r="M119"/>
  <c r="N118"/>
  <c r="O118"/>
  <c r="Q118"/>
  <c r="P121"/>
  <c r="R121"/>
  <c r="J122"/>
  <c r="P122"/>
  <c r="E123"/>
  <c r="E357"/>
  <c r="F123"/>
  <c r="F357"/>
  <c r="G123"/>
  <c r="H123"/>
  <c r="H357"/>
  <c r="I123"/>
  <c r="I357"/>
  <c r="K123"/>
  <c r="K357"/>
  <c r="L123"/>
  <c r="L357"/>
  <c r="M123"/>
  <c r="M357"/>
  <c r="N123"/>
  <c r="O123"/>
  <c r="O357"/>
  <c r="Q123"/>
  <c r="J125"/>
  <c r="P125"/>
  <c r="E126"/>
  <c r="F126"/>
  <c r="K126"/>
  <c r="O126"/>
  <c r="J132"/>
  <c r="P132"/>
  <c r="J133"/>
  <c r="P133"/>
  <c r="J134"/>
  <c r="P134"/>
  <c r="J135"/>
  <c r="P135"/>
  <c r="P136"/>
  <c r="R136"/>
  <c r="P137"/>
  <c r="R137"/>
  <c r="P138"/>
  <c r="R138"/>
  <c r="P139"/>
  <c r="R139"/>
  <c r="P140"/>
  <c r="R140"/>
  <c r="P141"/>
  <c r="R141"/>
  <c r="P142"/>
  <c r="R142"/>
  <c r="P143"/>
  <c r="R143"/>
  <c r="P144"/>
  <c r="R144"/>
  <c r="P145"/>
  <c r="R145"/>
  <c r="P146"/>
  <c r="R146"/>
  <c r="P147"/>
  <c r="R147"/>
  <c r="P148"/>
  <c r="R148"/>
  <c r="P149"/>
  <c r="R149"/>
  <c r="P150"/>
  <c r="R150"/>
  <c r="P151"/>
  <c r="R151"/>
  <c r="E152"/>
  <c r="F152"/>
  <c r="F355"/>
  <c r="G152"/>
  <c r="H152"/>
  <c r="I152"/>
  <c r="K152"/>
  <c r="K213"/>
  <c r="K257"/>
  <c r="L152"/>
  <c r="L213"/>
  <c r="M152"/>
  <c r="N152"/>
  <c r="N355"/>
  <c r="O152"/>
  <c r="Q152"/>
  <c r="J154"/>
  <c r="P154"/>
  <c r="P175"/>
  <c r="P155"/>
  <c r="R155"/>
  <c r="J156"/>
  <c r="R156"/>
  <c r="P156"/>
  <c r="J157"/>
  <c r="P157"/>
  <c r="J158"/>
  <c r="P158"/>
  <c r="J159"/>
  <c r="P159"/>
  <c r="P160"/>
  <c r="R160"/>
  <c r="P161"/>
  <c r="R161"/>
  <c r="P162"/>
  <c r="R162"/>
  <c r="P163"/>
  <c r="R163"/>
  <c r="P164"/>
  <c r="R164"/>
  <c r="P165"/>
  <c r="R165"/>
  <c r="P166"/>
  <c r="R166"/>
  <c r="P167"/>
  <c r="R167"/>
  <c r="P168"/>
  <c r="R168"/>
  <c r="P169"/>
  <c r="R169"/>
  <c r="P170"/>
  <c r="R170"/>
  <c r="P171"/>
  <c r="R171"/>
  <c r="P172"/>
  <c r="R172"/>
  <c r="P173"/>
  <c r="R173"/>
  <c r="P174"/>
  <c r="R174"/>
  <c r="E175"/>
  <c r="F175"/>
  <c r="G175"/>
  <c r="H175"/>
  <c r="I175"/>
  <c r="K175"/>
  <c r="L175"/>
  <c r="M175"/>
  <c r="N175"/>
  <c r="O175"/>
  <c r="Q175"/>
  <c r="R177"/>
  <c r="R178"/>
  <c r="R179"/>
  <c r="R180"/>
  <c r="E212"/>
  <c r="F212"/>
  <c r="G212"/>
  <c r="G355"/>
  <c r="H212"/>
  <c r="I212"/>
  <c r="J212"/>
  <c r="K212"/>
  <c r="L212"/>
  <c r="M212"/>
  <c r="M355"/>
  <c r="N212"/>
  <c r="O212"/>
  <c r="O213"/>
  <c r="P212"/>
  <c r="Q212"/>
  <c r="Q213"/>
  <c r="P218"/>
  <c r="E225"/>
  <c r="F225"/>
  <c r="G225"/>
  <c r="H225"/>
  <c r="I225"/>
  <c r="J225"/>
  <c r="K225"/>
  <c r="L225"/>
  <c r="M225"/>
  <c r="N225"/>
  <c r="O225"/>
  <c r="P225"/>
  <c r="Q225"/>
  <c r="R225"/>
  <c r="F251"/>
  <c r="J251"/>
  <c r="K251"/>
  <c r="L251"/>
  <c r="M251"/>
  <c r="N251"/>
  <c r="O251"/>
  <c r="P251"/>
  <c r="Q251"/>
  <c r="R251"/>
  <c r="F256"/>
  <c r="J256"/>
  <c r="K256"/>
  <c r="L256"/>
  <c r="P256"/>
  <c r="G257"/>
  <c r="H257"/>
  <c r="I257"/>
  <c r="J261"/>
  <c r="J262"/>
  <c r="J343"/>
  <c r="P261"/>
  <c r="E262"/>
  <c r="E355"/>
  <c r="G262"/>
  <c r="K262"/>
  <c r="M262"/>
  <c r="O262"/>
  <c r="J264"/>
  <c r="P264"/>
  <c r="J265"/>
  <c r="P265"/>
  <c r="J266"/>
  <c r="P266"/>
  <c r="J267"/>
  <c r="R267"/>
  <c r="P267"/>
  <c r="J268"/>
  <c r="P268"/>
  <c r="J269"/>
  <c r="P269"/>
  <c r="J270"/>
  <c r="R270"/>
  <c r="P270"/>
  <c r="J271"/>
  <c r="P271"/>
  <c r="R271"/>
  <c r="J272"/>
  <c r="R272"/>
  <c r="P272"/>
  <c r="J273"/>
  <c r="P273"/>
  <c r="J274"/>
  <c r="R274"/>
  <c r="P274"/>
  <c r="J275"/>
  <c r="P275"/>
  <c r="R275"/>
  <c r="J276"/>
  <c r="P276"/>
  <c r="J277"/>
  <c r="P277"/>
  <c r="J278"/>
  <c r="P278"/>
  <c r="J279"/>
  <c r="R279"/>
  <c r="P279"/>
  <c r="J280"/>
  <c r="P280"/>
  <c r="J281"/>
  <c r="R281"/>
  <c r="P281"/>
  <c r="J282"/>
  <c r="P282"/>
  <c r="J283"/>
  <c r="P283"/>
  <c r="J284"/>
  <c r="P284"/>
  <c r="J285"/>
  <c r="R285"/>
  <c r="P285"/>
  <c r="J286"/>
  <c r="P286"/>
  <c r="R286"/>
  <c r="J287"/>
  <c r="P287"/>
  <c r="E288"/>
  <c r="F288"/>
  <c r="F342"/>
  <c r="G288"/>
  <c r="K288"/>
  <c r="L288"/>
  <c r="M288"/>
  <c r="N288"/>
  <c r="N294"/>
  <c r="O288"/>
  <c r="Q288"/>
  <c r="J290"/>
  <c r="P290"/>
  <c r="J291"/>
  <c r="R291"/>
  <c r="P291"/>
  <c r="J292"/>
  <c r="J293"/>
  <c r="P292"/>
  <c r="R292"/>
  <c r="E293"/>
  <c r="F293"/>
  <c r="G293"/>
  <c r="K293"/>
  <c r="L293"/>
  <c r="M293"/>
  <c r="M342"/>
  <c r="N293"/>
  <c r="N342"/>
  <c r="O293"/>
  <c r="O342"/>
  <c r="Q293"/>
  <c r="P296"/>
  <c r="R296"/>
  <c r="E297"/>
  <c r="F297"/>
  <c r="G297"/>
  <c r="J297"/>
  <c r="K297"/>
  <c r="L297"/>
  <c r="M297"/>
  <c r="N297"/>
  <c r="O297"/>
  <c r="Q297"/>
  <c r="P299"/>
  <c r="P300"/>
  <c r="R300"/>
  <c r="E301"/>
  <c r="E347"/>
  <c r="F301"/>
  <c r="F347"/>
  <c r="G301"/>
  <c r="J301"/>
  <c r="J347"/>
  <c r="K301"/>
  <c r="K347"/>
  <c r="L301"/>
  <c r="M301"/>
  <c r="N301"/>
  <c r="O301"/>
  <c r="O347"/>
  <c r="E328"/>
  <c r="E336"/>
  <c r="F328"/>
  <c r="F336"/>
  <c r="G328"/>
  <c r="G336"/>
  <c r="H328"/>
  <c r="H336"/>
  <c r="J328"/>
  <c r="K328"/>
  <c r="L328"/>
  <c r="L336"/>
  <c r="M328"/>
  <c r="M336"/>
  <c r="N328"/>
  <c r="N336"/>
  <c r="O328"/>
  <c r="O336"/>
  <c r="P328"/>
  <c r="P336"/>
  <c r="Q328"/>
  <c r="Q336"/>
  <c r="R328"/>
  <c r="R336"/>
  <c r="J330"/>
  <c r="J331"/>
  <c r="J332"/>
  <c r="J333"/>
  <c r="J334"/>
  <c r="J335"/>
  <c r="I336"/>
  <c r="K336"/>
  <c r="E343"/>
  <c r="F343"/>
  <c r="G343"/>
  <c r="K343"/>
  <c r="L343"/>
  <c r="M343"/>
  <c r="M349"/>
  <c r="N343"/>
  <c r="O343"/>
  <c r="Q343"/>
  <c r="E346"/>
  <c r="F346"/>
  <c r="G346"/>
  <c r="J346"/>
  <c r="K346"/>
  <c r="O346"/>
  <c r="F354"/>
  <c r="H354"/>
  <c r="K354"/>
  <c r="O354"/>
  <c r="C357"/>
  <c r="G357"/>
  <c r="N357"/>
  <c r="Q357"/>
  <c r="D359"/>
  <c r="D362"/>
  <c r="Q253" i="4"/>
  <c r="Q255"/>
  <c r="F189"/>
  <c r="Q246"/>
  <c r="M78"/>
  <c r="D263" i="3"/>
  <c r="D265"/>
  <c r="O65"/>
  <c r="O68"/>
  <c r="Q85" i="4"/>
  <c r="O129" i="3"/>
  <c r="O72"/>
  <c r="G198"/>
  <c r="O92"/>
  <c r="M95"/>
  <c r="M63"/>
  <c r="F39"/>
  <c r="F277"/>
  <c r="G229"/>
  <c r="G236"/>
  <c r="O42"/>
  <c r="O58"/>
  <c r="G264"/>
  <c r="M240"/>
  <c r="O238"/>
  <c r="M267"/>
  <c r="O139"/>
  <c r="J39"/>
  <c r="O5"/>
  <c r="O106"/>
  <c r="O278"/>
  <c r="O28"/>
  <c r="O38"/>
  <c r="O240"/>
  <c r="O267"/>
  <c r="F199" i="4"/>
  <c r="G263" i="3"/>
  <c r="G265"/>
  <c r="Q254" i="4"/>
  <c r="O255"/>
  <c r="O291"/>
  <c r="K98"/>
  <c r="M198" i="3"/>
  <c r="M264"/>
  <c r="G9"/>
  <c r="G275"/>
  <c r="O197"/>
  <c r="O264"/>
  <c r="Q5" i="4"/>
  <c r="Q81"/>
  <c r="J126" i="2"/>
  <c r="O242" i="3"/>
  <c r="M244"/>
  <c r="M268"/>
  <c r="O216"/>
  <c r="O211"/>
  <c r="O101"/>
  <c r="G103"/>
  <c r="J89"/>
  <c r="H89"/>
  <c r="G81"/>
  <c r="G89"/>
  <c r="M81"/>
  <c r="G68"/>
  <c r="G69"/>
  <c r="G27"/>
  <c r="G39"/>
  <c r="O198"/>
  <c r="Q239" i="4"/>
  <c r="N286"/>
  <c r="N288"/>
  <c r="J286"/>
  <c r="J288"/>
  <c r="Q102"/>
  <c r="Q71"/>
  <c r="O233" i="3"/>
  <c r="O214"/>
  <c r="O209"/>
  <c r="O200"/>
  <c r="O120"/>
  <c r="O93"/>
  <c r="L89"/>
  <c r="O74"/>
  <c r="O24"/>
  <c r="G14"/>
  <c r="O6"/>
  <c r="O9"/>
  <c r="O14"/>
  <c r="M14"/>
  <c r="Q20" i="4"/>
  <c r="Q23"/>
  <c r="F283"/>
  <c r="Q21"/>
  <c r="Q6"/>
  <c r="Q18"/>
  <c r="P7" i="5"/>
  <c r="P195"/>
  <c r="J120"/>
  <c r="J149"/>
  <c r="E297"/>
  <c r="E308"/>
  <c r="K297"/>
  <c r="O297"/>
  <c r="F297"/>
  <c r="J297"/>
  <c r="P79" i="2"/>
  <c r="R190" i="5"/>
  <c r="P238"/>
  <c r="R196"/>
  <c r="J195"/>
  <c r="J38"/>
  <c r="R44"/>
  <c r="R45"/>
  <c r="P45"/>
  <c r="J39"/>
  <c r="J304"/>
  <c r="R79" i="2"/>
  <c r="P49"/>
  <c r="P60"/>
  <c r="P59"/>
  <c r="R59"/>
  <c r="N344"/>
  <c r="E119"/>
  <c r="P100"/>
  <c r="P106"/>
  <c r="J49"/>
  <c r="J60"/>
  <c r="F344"/>
  <c r="K356"/>
  <c r="J257"/>
  <c r="R157"/>
  <c r="R122"/>
  <c r="J112"/>
  <c r="J119"/>
  <c r="Q60"/>
  <c r="Q356"/>
  <c r="L60"/>
  <c r="R17"/>
  <c r="R13"/>
  <c r="R10"/>
  <c r="R6"/>
  <c r="R114" i="5"/>
  <c r="R219"/>
  <c r="R222"/>
  <c r="J286"/>
  <c r="R51"/>
  <c r="R53"/>
  <c r="R54"/>
  <c r="R62"/>
  <c r="P153"/>
  <c r="P307"/>
  <c r="R193"/>
  <c r="R194"/>
  <c r="P292"/>
  <c r="P294"/>
  <c r="E292"/>
  <c r="E294"/>
  <c r="G292"/>
  <c r="G294"/>
  <c r="Q292"/>
  <c r="Q294"/>
  <c r="R5"/>
  <c r="R7"/>
  <c r="R6"/>
  <c r="R8"/>
  <c r="R9"/>
  <c r="R10"/>
  <c r="R38"/>
  <c r="R39"/>
  <c r="R11"/>
  <c r="R12"/>
  <c r="R13"/>
  <c r="R14"/>
  <c r="R15"/>
  <c r="R16"/>
  <c r="R17"/>
  <c r="R18"/>
  <c r="R19"/>
  <c r="R112"/>
  <c r="R118"/>
  <c r="R59"/>
  <c r="K292"/>
  <c r="K294"/>
  <c r="M292"/>
  <c r="M294"/>
  <c r="O292"/>
  <c r="O294"/>
  <c r="R55"/>
  <c r="R119"/>
  <c r="R191"/>
  <c r="N292"/>
  <c r="N294"/>
  <c r="P251"/>
  <c r="R251"/>
  <c r="F292"/>
  <c r="F294"/>
  <c r="L292"/>
  <c r="L294"/>
  <c r="E304"/>
  <c r="R127"/>
  <c r="R57"/>
  <c r="R192"/>
  <c r="R195"/>
  <c r="R217"/>
  <c r="R221"/>
  <c r="P296"/>
  <c r="P247"/>
  <c r="R246"/>
  <c r="R152"/>
  <c r="R153"/>
  <c r="R307"/>
  <c r="R293"/>
  <c r="L257" i="2"/>
  <c r="G213"/>
  <c r="G339"/>
  <c r="G349"/>
  <c r="E213"/>
  <c r="E349"/>
  <c r="E358"/>
  <c r="C358"/>
  <c r="G358"/>
  <c r="R280"/>
  <c r="R276"/>
  <c r="R158"/>
  <c r="C355"/>
  <c r="O339"/>
  <c r="O349"/>
  <c r="O257"/>
  <c r="R297"/>
  <c r="R346"/>
  <c r="E236" i="3"/>
  <c r="E263"/>
  <c r="E265"/>
  <c r="M344" i="2"/>
  <c r="G104" i="3"/>
  <c r="P42" i="2"/>
  <c r="R132"/>
  <c r="P346"/>
  <c r="P297"/>
  <c r="E294"/>
  <c r="L342"/>
  <c r="L344"/>
  <c r="E342"/>
  <c r="E344"/>
  <c r="R284"/>
  <c r="R277"/>
  <c r="R273"/>
  <c r="R269"/>
  <c r="F213"/>
  <c r="F339"/>
  <c r="F349"/>
  <c r="R212"/>
  <c r="O355"/>
  <c r="M213"/>
  <c r="M339"/>
  <c r="R135"/>
  <c r="J123"/>
  <c r="J357"/>
  <c r="P123"/>
  <c r="P357"/>
  <c r="Q119"/>
  <c r="R115"/>
  <c r="R109"/>
  <c r="R96"/>
  <c r="R88"/>
  <c r="O90"/>
  <c r="F90"/>
  <c r="G60"/>
  <c r="M248" i="4"/>
  <c r="O72"/>
  <c r="K90" i="2"/>
  <c r="H60"/>
  <c r="M60"/>
  <c r="F60"/>
  <c r="R45"/>
  <c r="R44"/>
  <c r="R12"/>
  <c r="R8"/>
  <c r="N248" i="4"/>
  <c r="J248"/>
  <c r="D283"/>
  <c r="D293"/>
  <c r="N299"/>
  <c r="N189"/>
  <c r="N283"/>
  <c r="N293"/>
  <c r="N113"/>
  <c r="F98"/>
  <c r="N48"/>
  <c r="L48"/>
  <c r="F48"/>
  <c r="K236" i="3"/>
  <c r="M235"/>
  <c r="O206"/>
  <c r="N191"/>
  <c r="N192"/>
  <c r="N245"/>
  <c r="N259"/>
  <c r="O117"/>
  <c r="M38"/>
  <c r="K39"/>
  <c r="E39"/>
  <c r="Q224" i="4"/>
  <c r="Q188"/>
  <c r="Q137"/>
  <c r="Q129"/>
  <c r="O117"/>
  <c r="O301"/>
  <c r="J113"/>
  <c r="Q82"/>
  <c r="Q76"/>
  <c r="E78"/>
  <c r="I262" i="3"/>
  <c r="F263"/>
  <c r="F265"/>
  <c r="O143"/>
  <c r="O138"/>
  <c r="O110"/>
  <c r="O111"/>
  <c r="M108"/>
  <c r="M278"/>
  <c r="O99"/>
  <c r="L104"/>
  <c r="F89"/>
  <c r="O79"/>
  <c r="H39"/>
  <c r="H277"/>
  <c r="D277"/>
  <c r="O26"/>
  <c r="M27"/>
  <c r="O7"/>
  <c r="O275"/>
  <c r="R261" i="2"/>
  <c r="R343"/>
  <c r="P343"/>
  <c r="F257"/>
  <c r="R123"/>
  <c r="R357"/>
  <c r="L119"/>
  <c r="J336"/>
  <c r="R299"/>
  <c r="R301"/>
  <c r="P301"/>
  <c r="M294"/>
  <c r="O294"/>
  <c r="O344"/>
  <c r="L294"/>
  <c r="K294"/>
  <c r="K342"/>
  <c r="G342"/>
  <c r="G344"/>
  <c r="R282"/>
  <c r="R278"/>
  <c r="P262"/>
  <c r="R262"/>
  <c r="N213"/>
  <c r="N339"/>
  <c r="N349"/>
  <c r="H213"/>
  <c r="R159"/>
  <c r="I213"/>
  <c r="R87"/>
  <c r="N90"/>
  <c r="R83"/>
  <c r="J84"/>
  <c r="R48"/>
  <c r="J302" i="4"/>
  <c r="D299"/>
  <c r="K286"/>
  <c r="K288"/>
  <c r="D248"/>
  <c r="Q222"/>
  <c r="O206"/>
  <c r="O287"/>
  <c r="J189"/>
  <c r="J283"/>
  <c r="J293"/>
  <c r="Q132"/>
  <c r="Q127"/>
  <c r="O130"/>
  <c r="O120"/>
  <c r="Q119"/>
  <c r="Q120"/>
  <c r="Q110"/>
  <c r="Q112"/>
  <c r="K302"/>
  <c r="I23"/>
  <c r="Q7"/>
  <c r="O18"/>
  <c r="O298"/>
  <c r="L263" i="3"/>
  <c r="L265"/>
  <c r="J236"/>
  <c r="J263"/>
  <c r="J265"/>
  <c r="E69"/>
  <c r="O60" i="2"/>
  <c r="O338"/>
  <c r="O348"/>
  <c r="O350"/>
  <c r="P248" i="4"/>
  <c r="P286"/>
  <c r="P292"/>
  <c r="E248"/>
  <c r="D288"/>
  <c r="D300"/>
  <c r="B300"/>
  <c r="Q93"/>
  <c r="Q97"/>
  <c r="I97"/>
  <c r="O90"/>
  <c r="O98"/>
  <c r="O77"/>
  <c r="O78"/>
  <c r="K121"/>
  <c r="Q37"/>
  <c r="Q47"/>
  <c r="O47"/>
  <c r="J48"/>
  <c r="F182" i="3"/>
  <c r="F260"/>
  <c r="F270"/>
  <c r="F276"/>
  <c r="L182"/>
  <c r="L276"/>
  <c r="M103"/>
  <c r="M104"/>
  <c r="F104"/>
  <c r="O104" i="4"/>
  <c r="M98"/>
  <c r="M121"/>
  <c r="Q35"/>
  <c r="O23"/>
  <c r="J182" i="3"/>
  <c r="J260"/>
  <c r="J270"/>
  <c r="H276"/>
  <c r="H182"/>
  <c r="H191"/>
  <c r="K136"/>
  <c r="O84"/>
  <c r="O88"/>
  <c r="M88"/>
  <c r="M89"/>
  <c r="E89"/>
  <c r="E279"/>
  <c r="L39"/>
  <c r="L112"/>
  <c r="H263"/>
  <c r="H236"/>
  <c r="N263"/>
  <c r="N265"/>
  <c r="N277"/>
  <c r="N280"/>
  <c r="I277"/>
  <c r="O215"/>
  <c r="O210"/>
  <c r="F236"/>
  <c r="J279"/>
  <c r="O142"/>
  <c r="O145"/>
  <c r="O118"/>
  <c r="O75"/>
  <c r="M68"/>
  <c r="M69"/>
  <c r="O19"/>
  <c r="H260"/>
  <c r="H270"/>
  <c r="H275"/>
  <c r="G112"/>
  <c r="P297" i="5"/>
  <c r="J289"/>
  <c r="M127" i="2"/>
  <c r="M258"/>
  <c r="J292" i="5"/>
  <c r="J294"/>
  <c r="R296"/>
  <c r="R247"/>
  <c r="C309"/>
  <c r="M356" i="2"/>
  <c r="R118"/>
  <c r="E257"/>
  <c r="M39" i="3"/>
  <c r="M259"/>
  <c r="B277"/>
  <c r="K277"/>
  <c r="N121" i="4"/>
  <c r="K112" i="3"/>
  <c r="K192"/>
  <c r="K245"/>
  <c r="H112"/>
  <c r="H192"/>
  <c r="H245"/>
  <c r="H247"/>
  <c r="H259"/>
  <c r="M257" i="2"/>
  <c r="Q339"/>
  <c r="Q257"/>
  <c r="M279" i="3"/>
  <c r="H265"/>
  <c r="H269"/>
  <c r="H271"/>
  <c r="L259"/>
  <c r="L261"/>
  <c r="J191"/>
  <c r="L260"/>
  <c r="L270"/>
  <c r="L191"/>
  <c r="F191"/>
  <c r="M300" i="4"/>
  <c r="P288"/>
  <c r="O127" i="2"/>
  <c r="O258"/>
  <c r="O302"/>
  <c r="I269" i="3"/>
  <c r="Q298" i="4"/>
  <c r="N257" i="2"/>
  <c r="K182" i="3"/>
  <c r="K191"/>
  <c r="K276"/>
  <c r="B299" i="4"/>
  <c r="E127" i="2"/>
  <c r="E258"/>
  <c r="E302"/>
  <c r="E338"/>
  <c r="K344"/>
  <c r="P347"/>
  <c r="M340"/>
  <c r="M302"/>
  <c r="R292" i="5"/>
  <c r="R294"/>
  <c r="J299"/>
  <c r="K260" i="3"/>
  <c r="K270"/>
  <c r="L269"/>
  <c r="L271"/>
  <c r="E340" i="2"/>
  <c r="O340"/>
  <c r="K261" i="3"/>
  <c r="L303" i="2"/>
  <c r="Q127"/>
  <c r="Q258"/>
  <c r="Q338"/>
  <c r="K280" i="3"/>
  <c r="B303" i="4"/>
  <c r="E277" i="3"/>
  <c r="E259"/>
  <c r="O248" i="4"/>
  <c r="O286"/>
  <c r="O288"/>
  <c r="J199"/>
  <c r="M283"/>
  <c r="M293"/>
  <c r="M199"/>
  <c r="M200"/>
  <c r="M256"/>
  <c r="M257"/>
  <c r="P299"/>
  <c r="P303"/>
  <c r="P189"/>
  <c r="K199"/>
  <c r="K200"/>
  <c r="K256"/>
  <c r="K257"/>
  <c r="K283"/>
  <c r="K293"/>
  <c r="H261" i="3"/>
  <c r="O27"/>
  <c r="O39"/>
  <c r="L356" i="2"/>
  <c r="L338"/>
  <c r="J259" i="3"/>
  <c r="J112"/>
  <c r="J192"/>
  <c r="J245"/>
  <c r="F106" i="2"/>
  <c r="F338"/>
  <c r="F356"/>
  <c r="J105"/>
  <c r="R102"/>
  <c r="R105"/>
  <c r="R97"/>
  <c r="R100"/>
  <c r="R106"/>
  <c r="J100"/>
  <c r="K338"/>
  <c r="N304" i="5"/>
  <c r="N309"/>
  <c r="N289"/>
  <c r="N299"/>
  <c r="I271" i="3"/>
  <c r="N261"/>
  <c r="N269"/>
  <c r="R9" i="2"/>
  <c r="J36"/>
  <c r="P36"/>
  <c r="R5"/>
  <c r="L192" i="3"/>
  <c r="L245"/>
  <c r="K246"/>
  <c r="J300" i="4"/>
  <c r="J303"/>
  <c r="J305"/>
  <c r="R143" i="5"/>
  <c r="R133" i="2"/>
  <c r="J152"/>
  <c r="K358"/>
  <c r="Q358"/>
  <c r="Q359"/>
  <c r="M350"/>
  <c r="L113" i="4"/>
  <c r="L300"/>
  <c r="F113"/>
  <c r="F121"/>
  <c r="F200"/>
  <c r="F256"/>
  <c r="F302"/>
  <c r="I104"/>
  <c r="I113"/>
  <c r="Q101"/>
  <c r="Q104"/>
  <c r="Q113"/>
  <c r="J282"/>
  <c r="J121"/>
  <c r="J200"/>
  <c r="J256"/>
  <c r="J258"/>
  <c r="R63" i="5"/>
  <c r="R95"/>
  <c r="P95"/>
  <c r="P110"/>
  <c r="P306"/>
  <c r="R128"/>
  <c r="P143"/>
  <c r="O189" i="4"/>
  <c r="O299"/>
  <c r="Q294" i="2"/>
  <c r="Q342"/>
  <c r="Q344"/>
  <c r="N199" i="4"/>
  <c r="N200"/>
  <c r="N256"/>
  <c r="N300"/>
  <c r="N303"/>
  <c r="N282"/>
  <c r="E300"/>
  <c r="E348" i="2"/>
  <c r="E350"/>
  <c r="E112" i="3"/>
  <c r="D303" i="4"/>
  <c r="D305"/>
  <c r="F300"/>
  <c r="F303"/>
  <c r="R152" i="2"/>
  <c r="R289" i="5"/>
  <c r="R299"/>
  <c r="R304"/>
  <c r="L248" i="4"/>
  <c r="R268" i="2"/>
  <c r="R288"/>
  <c r="J288"/>
  <c r="Q130" i="4"/>
  <c r="Q189"/>
  <c r="O113"/>
  <c r="K282"/>
  <c r="M282"/>
  <c r="E282"/>
  <c r="L277" i="3"/>
  <c r="I261"/>
  <c r="K271"/>
  <c r="R238" i="5"/>
  <c r="R243"/>
  <c r="R110" i="2"/>
  <c r="R112"/>
  <c r="R119"/>
  <c r="P112"/>
  <c r="C354"/>
  <c r="O119" i="3"/>
  <c r="O136"/>
  <c r="O182"/>
  <c r="M136"/>
  <c r="O103"/>
  <c r="D275"/>
  <c r="D260"/>
  <c r="D270"/>
  <c r="J61" i="5"/>
  <c r="R50"/>
  <c r="R200"/>
  <c r="P212"/>
  <c r="P213"/>
  <c r="J238"/>
  <c r="J243"/>
  <c r="R220"/>
  <c r="Q304"/>
  <c r="Q309"/>
  <c r="Q289"/>
  <c r="O356" i="2"/>
  <c r="H262" i="3"/>
  <c r="H356" i="2"/>
  <c r="H359"/>
  <c r="H362"/>
  <c r="O36" i="4"/>
  <c r="O48"/>
  <c r="O282"/>
  <c r="I279" i="3"/>
  <c r="L341" i="2"/>
  <c r="L355"/>
  <c r="L359"/>
  <c r="L362"/>
  <c r="P38" i="5"/>
  <c r="P39"/>
  <c r="P43"/>
  <c r="P48"/>
  <c r="R212"/>
  <c r="R213"/>
  <c r="R305"/>
  <c r="G259" i="3"/>
  <c r="G277"/>
  <c r="R154" i="2"/>
  <c r="R175"/>
  <c r="J175"/>
  <c r="N356"/>
  <c r="N359"/>
  <c r="G119"/>
  <c r="G356"/>
  <c r="G359"/>
  <c r="P118"/>
  <c r="N119"/>
  <c r="N127"/>
  <c r="N258"/>
  <c r="N302"/>
  <c r="N358"/>
  <c r="I119"/>
  <c r="I358"/>
  <c r="R86"/>
  <c r="R89"/>
  <c r="J89"/>
  <c r="J90"/>
  <c r="I60"/>
  <c r="I127"/>
  <c r="I258"/>
  <c r="I302"/>
  <c r="R47"/>
  <c r="R49"/>
  <c r="R60"/>
  <c r="K339"/>
  <c r="K349"/>
  <c r="I152" i="4"/>
  <c r="Q135"/>
  <c r="Q86"/>
  <c r="I90"/>
  <c r="I98"/>
  <c r="L302"/>
  <c r="L78"/>
  <c r="E298"/>
  <c r="E283"/>
  <c r="E293"/>
  <c r="E121"/>
  <c r="E182" i="3"/>
  <c r="E276"/>
  <c r="E280"/>
  <c r="K304" i="5"/>
  <c r="K309"/>
  <c r="K311"/>
  <c r="K289"/>
  <c r="K299"/>
  <c r="R123"/>
  <c r="R126"/>
  <c r="H289"/>
  <c r="H304"/>
  <c r="H309"/>
  <c r="H312"/>
  <c r="L39"/>
  <c r="G39"/>
  <c r="M305"/>
  <c r="M309"/>
  <c r="J110"/>
  <c r="J306"/>
  <c r="F110"/>
  <c r="F306"/>
  <c r="O149"/>
  <c r="O288"/>
  <c r="K149"/>
  <c r="G149"/>
  <c r="Q149"/>
  <c r="O308"/>
  <c r="O244"/>
  <c r="O252"/>
  <c r="J213"/>
  <c r="J305"/>
  <c r="J309"/>
  <c r="H288"/>
  <c r="N243"/>
  <c r="F243"/>
  <c r="E289"/>
  <c r="E299"/>
  <c r="R134" i="2"/>
  <c r="P152"/>
  <c r="I90"/>
  <c r="I356"/>
  <c r="Q133" i="4"/>
  <c r="O152"/>
  <c r="I72"/>
  <c r="Q70"/>
  <c r="Q72"/>
  <c r="O67"/>
  <c r="Q51"/>
  <c r="Q67"/>
  <c r="F69" i="3"/>
  <c r="F279"/>
  <c r="F280"/>
  <c r="I275"/>
  <c r="I280"/>
  <c r="I260"/>
  <c r="I270"/>
  <c r="P120" i="5"/>
  <c r="R113"/>
  <c r="R120"/>
  <c r="P216"/>
  <c r="P243"/>
  <c r="R215"/>
  <c r="R216"/>
  <c r="M112" i="3"/>
  <c r="O121" i="4"/>
  <c r="K127" i="2"/>
  <c r="K258"/>
  <c r="K302"/>
  <c r="I77" i="4"/>
  <c r="D302"/>
  <c r="B302"/>
  <c r="K300"/>
  <c r="J341" i="2"/>
  <c r="O358"/>
  <c r="R56" i="5"/>
  <c r="E356" i="2"/>
  <c r="C356"/>
  <c r="F293" i="4"/>
  <c r="O95" i="3"/>
  <c r="J262"/>
  <c r="G136"/>
  <c r="G182"/>
  <c r="G260"/>
  <c r="G270"/>
  <c r="F294" i="2"/>
  <c r="P288"/>
  <c r="K355"/>
  <c r="K359"/>
  <c r="K361"/>
  <c r="R125"/>
  <c r="R126"/>
  <c r="P126"/>
  <c r="P358"/>
  <c r="M358"/>
  <c r="M359"/>
  <c r="M362"/>
  <c r="Q290" i="4"/>
  <c r="Q251"/>
  <c r="M286"/>
  <c r="M288"/>
  <c r="M302"/>
  <c r="M303"/>
  <c r="F248"/>
  <c r="F286"/>
  <c r="F288"/>
  <c r="I247"/>
  <c r="Q205"/>
  <c r="Q287"/>
  <c r="I206"/>
  <c r="I287"/>
  <c r="K299"/>
  <c r="K303"/>
  <c r="N302"/>
  <c r="I285"/>
  <c r="E189"/>
  <c r="E199"/>
  <c r="K265" i="3"/>
  <c r="I289" i="5"/>
  <c r="I304"/>
  <c r="I309"/>
  <c r="O39"/>
  <c r="F39"/>
  <c r="L305"/>
  <c r="E110"/>
  <c r="E306"/>
  <c r="N110"/>
  <c r="N306"/>
  <c r="I110"/>
  <c r="I306"/>
  <c r="M110"/>
  <c r="M306"/>
  <c r="G110"/>
  <c r="G306"/>
  <c r="F149"/>
  <c r="L149"/>
  <c r="L288"/>
  <c r="E213"/>
  <c r="E305"/>
  <c r="E309"/>
  <c r="M213"/>
  <c r="G308"/>
  <c r="Q243"/>
  <c r="M243"/>
  <c r="I243"/>
  <c r="P293" i="2"/>
  <c r="F358"/>
  <c r="F359"/>
  <c r="Q238" i="4"/>
  <c r="Q247"/>
  <c r="Q208"/>
  <c r="Q236"/>
  <c r="Q300"/>
  <c r="I236"/>
  <c r="E302"/>
  <c r="Q134"/>
  <c r="I130"/>
  <c r="I189"/>
  <c r="I199"/>
  <c r="Q75"/>
  <c r="Q77"/>
  <c r="I18"/>
  <c r="O212" i="3"/>
  <c r="O229"/>
  <c r="M229"/>
  <c r="M236"/>
  <c r="I191"/>
  <c r="I192"/>
  <c r="I245"/>
  <c r="I246"/>
  <c r="K247"/>
  <c r="O73"/>
  <c r="O81"/>
  <c r="O89"/>
  <c r="L279"/>
  <c r="O244"/>
  <c r="G294" i="2"/>
  <c r="R290"/>
  <c r="R293"/>
  <c r="R82"/>
  <c r="R84"/>
  <c r="P84"/>
  <c r="P90"/>
  <c r="I355"/>
  <c r="K285" i="4"/>
  <c r="L199"/>
  <c r="L283"/>
  <c r="L293"/>
  <c r="D113"/>
  <c r="D282"/>
  <c r="Q83"/>
  <c r="Q90"/>
  <c r="Q98"/>
  <c r="Q29"/>
  <c r="Q36"/>
  <c r="Q48"/>
  <c r="I36"/>
  <c r="I48"/>
  <c r="K279" i="3"/>
  <c r="O115"/>
  <c r="O260"/>
  <c r="O270"/>
  <c r="D104"/>
  <c r="D259"/>
  <c r="O63"/>
  <c r="O69"/>
  <c r="I117" i="4"/>
  <c r="I301"/>
  <c r="O232" i="3"/>
  <c r="O235"/>
  <c r="J277"/>
  <c r="J280"/>
  <c r="G145"/>
  <c r="G279"/>
  <c r="H279"/>
  <c r="H280"/>
  <c r="H282"/>
  <c r="L110" i="5"/>
  <c r="L306"/>
  <c r="N303" i="2"/>
  <c r="N362"/>
  <c r="R338"/>
  <c r="L298" i="5"/>
  <c r="L300"/>
  <c r="P244"/>
  <c r="P252"/>
  <c r="P309"/>
  <c r="P312"/>
  <c r="P338" i="2"/>
  <c r="I288" i="5"/>
  <c r="I308"/>
  <c r="I244"/>
  <c r="I252"/>
  <c r="I312"/>
  <c r="Q78" i="4"/>
  <c r="G269" i="3"/>
  <c r="G271"/>
  <c r="G261"/>
  <c r="C359" i="2"/>
  <c r="R356"/>
  <c r="R149" i="5"/>
  <c r="R308"/>
  <c r="P354" i="2"/>
  <c r="K340"/>
  <c r="K348"/>
  <c r="K350"/>
  <c r="N338"/>
  <c r="Q348"/>
  <c r="Q340"/>
  <c r="O236" i="3"/>
  <c r="O263"/>
  <c r="O265"/>
  <c r="G191"/>
  <c r="G192"/>
  <c r="G245"/>
  <c r="Q121" i="4"/>
  <c r="R90" i="2"/>
  <c r="O277" i="3"/>
  <c r="Q286" i="4"/>
  <c r="Q288"/>
  <c r="Q248"/>
  <c r="M308" i="5"/>
  <c r="M244"/>
  <c r="M252"/>
  <c r="M312"/>
  <c r="M288"/>
  <c r="O304"/>
  <c r="O309"/>
  <c r="O312"/>
  <c r="O289"/>
  <c r="O299"/>
  <c r="F112" i="3"/>
  <c r="F192"/>
  <c r="F245"/>
  <c r="F259"/>
  <c r="I78" i="4"/>
  <c r="F288" i="5"/>
  <c r="F244"/>
  <c r="F252"/>
  <c r="F312"/>
  <c r="F308"/>
  <c r="E244"/>
  <c r="E252"/>
  <c r="E312"/>
  <c r="O298"/>
  <c r="O300"/>
  <c r="O290"/>
  <c r="E303" i="4"/>
  <c r="J358" i="2"/>
  <c r="P119"/>
  <c r="P127"/>
  <c r="P258"/>
  <c r="P302"/>
  <c r="K292" i="4"/>
  <c r="K294"/>
  <c r="K284"/>
  <c r="O300"/>
  <c r="O303"/>
  <c r="P304"/>
  <c r="K341" i="2"/>
  <c r="F282" i="4"/>
  <c r="O199"/>
  <c r="O200"/>
  <c r="O256"/>
  <c r="O283"/>
  <c r="O293"/>
  <c r="P149" i="5"/>
  <c r="P288"/>
  <c r="M258" i="4"/>
  <c r="J339" i="2"/>
  <c r="J349"/>
  <c r="J354"/>
  <c r="J106"/>
  <c r="J127"/>
  <c r="J258"/>
  <c r="J302"/>
  <c r="L340"/>
  <c r="L348"/>
  <c r="L350"/>
  <c r="P199" i="4"/>
  <c r="P200"/>
  <c r="P256"/>
  <c r="P283"/>
  <c r="P284"/>
  <c r="Q302" i="2"/>
  <c r="Q362"/>
  <c r="I282" i="4"/>
  <c r="L308" i="5"/>
  <c r="L244"/>
  <c r="L252"/>
  <c r="F289"/>
  <c r="F299"/>
  <c r="F304"/>
  <c r="F309"/>
  <c r="I248" i="4"/>
  <c r="I286"/>
  <c r="I288"/>
  <c r="K244" i="5"/>
  <c r="K252"/>
  <c r="K308"/>
  <c r="O292" i="4"/>
  <c r="O294"/>
  <c r="O284"/>
  <c r="D112" i="3"/>
  <c r="D192"/>
  <c r="D245"/>
  <c r="R294" i="2"/>
  <c r="R342"/>
  <c r="R344"/>
  <c r="Q308" i="5"/>
  <c r="Q244"/>
  <c r="Q252"/>
  <c r="Q312"/>
  <c r="Q288"/>
  <c r="Q206" i="4"/>
  <c r="Q299"/>
  <c r="I299"/>
  <c r="O104" i="3"/>
  <c r="O112"/>
  <c r="O192"/>
  <c r="O245"/>
  <c r="O247"/>
  <c r="O279"/>
  <c r="O302" i="4"/>
  <c r="J285"/>
  <c r="P355" i="2"/>
  <c r="P213"/>
  <c r="P257"/>
  <c r="N308" i="5"/>
  <c r="N244"/>
  <c r="N252"/>
  <c r="N288"/>
  <c r="G289"/>
  <c r="G299"/>
  <c r="G304"/>
  <c r="G309"/>
  <c r="E260" i="3"/>
  <c r="E270"/>
  <c r="E191"/>
  <c r="E192"/>
  <c r="E245"/>
  <c r="L282" i="4"/>
  <c r="L121"/>
  <c r="L200"/>
  <c r="L256"/>
  <c r="M341" i="2"/>
  <c r="R358"/>
  <c r="P305" i="5"/>
  <c r="R61"/>
  <c r="R110"/>
  <c r="B275" i="3"/>
  <c r="B280"/>
  <c r="D280"/>
  <c r="G276"/>
  <c r="G280"/>
  <c r="L280"/>
  <c r="D121" i="4"/>
  <c r="D200"/>
  <c r="D256"/>
  <c r="R309" i="5"/>
  <c r="N292" i="4"/>
  <c r="N294"/>
  <c r="N284"/>
  <c r="J284"/>
  <c r="J292"/>
  <c r="J294"/>
  <c r="Q283"/>
  <c r="Q293"/>
  <c r="F340" i="2"/>
  <c r="F348"/>
  <c r="F350"/>
  <c r="E269" i="3"/>
  <c r="E271"/>
  <c r="E261"/>
  <c r="D261"/>
  <c r="D269"/>
  <c r="D271"/>
  <c r="M277"/>
  <c r="M263"/>
  <c r="L360" i="2"/>
  <c r="M182" i="3"/>
  <c r="M276"/>
  <c r="M280"/>
  <c r="N281"/>
  <c r="M284" i="4"/>
  <c r="M292"/>
  <c r="M294"/>
  <c r="R355" i="2"/>
  <c r="R213"/>
  <c r="R257"/>
  <c r="J355"/>
  <c r="J213"/>
  <c r="O191" i="3"/>
  <c r="O276"/>
  <c r="O280"/>
  <c r="I298" i="4"/>
  <c r="I121"/>
  <c r="I200"/>
  <c r="I256"/>
  <c r="I283"/>
  <c r="I293"/>
  <c r="D292"/>
  <c r="D294"/>
  <c r="D284"/>
  <c r="I359" i="2"/>
  <c r="I362"/>
  <c r="I300" i="4"/>
  <c r="P342" i="2"/>
  <c r="P344"/>
  <c r="P294"/>
  <c r="G288" i="5"/>
  <c r="E288"/>
  <c r="P356" i="2"/>
  <c r="K362"/>
  <c r="K304"/>
  <c r="N304"/>
  <c r="I281" i="3"/>
  <c r="Q152" i="4"/>
  <c r="Q199"/>
  <c r="K288" i="5"/>
  <c r="G244"/>
  <c r="G252"/>
  <c r="G312"/>
  <c r="L289"/>
  <c r="L299"/>
  <c r="L304"/>
  <c r="L309"/>
  <c r="L310"/>
  <c r="E200" i="4"/>
  <c r="E256"/>
  <c r="I302"/>
  <c r="G338" i="2"/>
  <c r="G127"/>
  <c r="G258"/>
  <c r="G302"/>
  <c r="G362"/>
  <c r="P289" i="5"/>
  <c r="P299"/>
  <c r="P304"/>
  <c r="Q310"/>
  <c r="O359" i="2"/>
  <c r="O362"/>
  <c r="J244" i="5"/>
  <c r="J252"/>
  <c r="J308"/>
  <c r="J288"/>
  <c r="E359" i="2"/>
  <c r="E284" i="4"/>
  <c r="E292"/>
  <c r="E294"/>
  <c r="J342" i="2"/>
  <c r="J344"/>
  <c r="J294"/>
  <c r="J356"/>
  <c r="L303" i="4"/>
  <c r="K304"/>
  <c r="R36" i="2"/>
  <c r="J269" i="3"/>
  <c r="J271"/>
  <c r="J261"/>
  <c r="F127" i="2"/>
  <c r="F258"/>
  <c r="F302"/>
  <c r="F362"/>
  <c r="P290" i="5"/>
  <c r="P298"/>
  <c r="P300"/>
  <c r="R306"/>
  <c r="R244"/>
  <c r="R252"/>
  <c r="G340" i="2"/>
  <c r="G348"/>
  <c r="G350"/>
  <c r="K312" i="5"/>
  <c r="K254"/>
  <c r="Q200" i="4"/>
  <c r="Q256"/>
  <c r="Q258"/>
  <c r="P359" i="2"/>
  <c r="Q360"/>
  <c r="P348"/>
  <c r="R348"/>
  <c r="R350"/>
  <c r="J298" i="5"/>
  <c r="J300"/>
  <c r="J290"/>
  <c r="G290"/>
  <c r="G298"/>
  <c r="G300"/>
  <c r="M191" i="3"/>
  <c r="M192"/>
  <c r="M245"/>
  <c r="M260"/>
  <c r="N312" i="5"/>
  <c r="N253"/>
  <c r="L312"/>
  <c r="L253"/>
  <c r="F292" i="4"/>
  <c r="F294"/>
  <c r="F284"/>
  <c r="M298" i="5"/>
  <c r="M300"/>
  <c r="M290"/>
  <c r="Q282" i="4"/>
  <c r="J338" i="2"/>
  <c r="E361"/>
  <c r="E362"/>
  <c r="E290" i="5"/>
  <c r="E298"/>
  <c r="E300"/>
  <c r="O259" i="3"/>
  <c r="F298" i="5"/>
  <c r="F300"/>
  <c r="F290"/>
  <c r="R288"/>
  <c r="P308"/>
  <c r="L290"/>
  <c r="M265" i="3"/>
  <c r="M269"/>
  <c r="N298" i="5"/>
  <c r="N300"/>
  <c r="N290"/>
  <c r="F261" i="3"/>
  <c r="F269"/>
  <c r="F271"/>
  <c r="R127" i="2"/>
  <c r="R258"/>
  <c r="R302"/>
  <c r="R354"/>
  <c r="R359"/>
  <c r="R339"/>
  <c r="R349"/>
  <c r="K290" i="5"/>
  <c r="K298"/>
  <c r="K300"/>
  <c r="I303" i="4"/>
  <c r="J311" i="5"/>
  <c r="J312"/>
  <c r="Q302" i="4"/>
  <c r="Q303"/>
  <c r="L285"/>
  <c r="D285" i="3"/>
  <c r="D282"/>
  <c r="L292" i="4"/>
  <c r="L294"/>
  <c r="L284"/>
  <c r="Q290" i="5"/>
  <c r="Q298"/>
  <c r="G311"/>
  <c r="I284" i="4"/>
  <c r="I292"/>
  <c r="I294"/>
  <c r="J359" i="2"/>
  <c r="J362"/>
  <c r="N340"/>
  <c r="N348"/>
  <c r="N350"/>
  <c r="P339"/>
  <c r="P349"/>
  <c r="Q292" i="4"/>
  <c r="Q294"/>
  <c r="Q284"/>
  <c r="R304" i="2"/>
  <c r="R362"/>
  <c r="M270" i="3"/>
  <c r="M261"/>
  <c r="P350" i="2"/>
  <c r="N254" i="5"/>
  <c r="R254"/>
  <c r="R312"/>
  <c r="P362" i="2"/>
  <c r="M271" i="3"/>
  <c r="R290" i="5"/>
  <c r="R298"/>
  <c r="R300"/>
  <c r="O261" i="3"/>
  <c r="O269"/>
  <c r="O271"/>
  <c r="P340" i="2"/>
  <c r="J361"/>
  <c r="J348"/>
  <c r="J350"/>
  <c r="J340"/>
  <c r="R340"/>
</calcChain>
</file>

<file path=xl/comments1.xml><?xml version="1.0" encoding="utf-8"?>
<comments xmlns="http://schemas.openxmlformats.org/spreadsheetml/2006/main">
  <authors>
    <author>User</author>
  </authors>
  <commentList>
    <comment ref="L135" authorId="0">
      <text>
        <r>
          <rPr>
            <b/>
            <sz val="9"/>
            <rFont val="Tahoma"/>
            <family val="2"/>
            <charset val="204"/>
          </rPr>
          <t>User:</t>
        </r>
        <r>
          <rPr>
            <sz val="9"/>
            <rFont val="Tahoma"/>
            <family val="2"/>
            <charset val="204"/>
          </rPr>
          <t xml:space="preserve">
16572,00 это износ за 2019 год. СМ. бух.справка в 2020 году
</t>
        </r>
      </text>
    </comment>
  </commentList>
</comments>
</file>

<file path=xl/sharedStrings.xml><?xml version="1.0" encoding="utf-8"?>
<sst xmlns="http://schemas.openxmlformats.org/spreadsheetml/2006/main" count="2215" uniqueCount="435">
  <si>
    <t xml:space="preserve">        АДМИНИСТРАЦИЯ ПОСЕЛКА ТЕТКИНО ГЛУШКОВСКОГО РАЙОНА РЕЕСТР ИМУЩЕСТВА ЗА 2021 Г</t>
  </si>
  <si>
    <t>Коды</t>
  </si>
  <si>
    <t xml:space="preserve"> </t>
  </si>
  <si>
    <t>Группа</t>
  </si>
  <si>
    <t>Балансовая стоимость на 01.01.2021 г.</t>
  </si>
  <si>
    <t xml:space="preserve">Поступило в 2021году </t>
  </si>
  <si>
    <t>Выбыло в 2021 году</t>
  </si>
  <si>
    <t>Балансовая стоимость на 31.12.2021 г.</t>
  </si>
  <si>
    <t>Всего износа на 01.01.2021 г.</t>
  </si>
  <si>
    <t>Поступило износа за 2021 г.</t>
  </si>
  <si>
    <t>Выбыло  износа в 2021г</t>
  </si>
  <si>
    <t>Всего износа по поступившим и выбывшим</t>
  </si>
  <si>
    <t xml:space="preserve"> Начислено износа за 2021 год</t>
  </si>
  <si>
    <t>Всего износа на 31.12.2021г.</t>
  </si>
  <si>
    <t>Списано остат. стоимость за 2021 г.</t>
  </si>
  <si>
    <t>Остаточная стоимость</t>
  </si>
  <si>
    <t>Жилые помещения</t>
  </si>
  <si>
    <t>01</t>
  </si>
  <si>
    <t>01040020400500310</t>
  </si>
  <si>
    <t>Жилой дом по улице Ленина 71/2</t>
  </si>
  <si>
    <t>Жилой восьмиквартирный дом д.132</t>
  </si>
  <si>
    <t>Квартира,пер.Коммун-ый, д.8, кв.1</t>
  </si>
  <si>
    <t>Квартира, тер.мелькомб., д.2,кв.17 (на балансе с января 2014 года)</t>
  </si>
  <si>
    <t>ИТОГО:</t>
  </si>
  <si>
    <t>Нежилые помещения</t>
  </si>
  <si>
    <t>02</t>
  </si>
  <si>
    <t>Сарай хозяйственный администрации</t>
  </si>
  <si>
    <t>Здание администрации (дверь24350)1969 год.</t>
  </si>
  <si>
    <t>Машины и оборудование</t>
  </si>
  <si>
    <t>04</t>
  </si>
  <si>
    <t>Компьютер</t>
  </si>
  <si>
    <t>Факс</t>
  </si>
  <si>
    <t>Котел ИШМА газовый</t>
  </si>
  <si>
    <t>Принтер</t>
  </si>
  <si>
    <t>Ноутбук</t>
  </si>
  <si>
    <t>итого 0104</t>
  </si>
  <si>
    <t>011309101С1437242310</t>
  </si>
  <si>
    <t>Компьютер в сборке 05.09.2016</t>
  </si>
  <si>
    <t>Многофункциональное устройство (прин./скан./коп./факс) с 05.09.16г.</t>
  </si>
  <si>
    <t>Ноутбук с 05.09.2016</t>
  </si>
  <si>
    <t>Ноутбук Lenovo idealPad 14.04.17</t>
  </si>
  <si>
    <t>Мобильный телефон Texet MT -B230</t>
  </si>
  <si>
    <t>011309101C1437242310</t>
  </si>
  <si>
    <t>Ноутбук Lenovo idealPad 08.06.17</t>
  </si>
  <si>
    <t>011309101С1437244310</t>
  </si>
  <si>
    <t>Кондиционер Leberg LS/LU-24 2017г.</t>
  </si>
  <si>
    <t>Смартфон Samsung Galaxy A11 SM-A115FZKNSER Black  21.04.2021 г</t>
  </si>
  <si>
    <t>03</t>
  </si>
  <si>
    <t>итого 0113</t>
  </si>
  <si>
    <t>Производственный и хозяйственный инвентарь</t>
  </si>
  <si>
    <t>011309101C1437244310</t>
  </si>
  <si>
    <t>Тумба подвисная 2017г.</t>
  </si>
  <si>
    <t>Шкаф комбинированны 2017г.</t>
  </si>
  <si>
    <t>Шкаф офисный 2017.</t>
  </si>
  <si>
    <t>Тумба с закрытыми полками 2017г.</t>
  </si>
  <si>
    <t>Шкаф угловой 2017г.</t>
  </si>
  <si>
    <t>Стол офисный 2017г.</t>
  </si>
  <si>
    <t>Стол офисный угловой 2017г.</t>
  </si>
  <si>
    <t>Сто офисный угловой.двухтумбовый 2017г.</t>
  </si>
  <si>
    <t xml:space="preserve">Стол офисный с вырезом под шкаф 2017г. </t>
  </si>
  <si>
    <t>Стол офисный, угловой ,двухтумбовый 2017г.</t>
  </si>
  <si>
    <t>Стол офисный, угловой  2017г.</t>
  </si>
  <si>
    <t>Стол офисный, двухтумбовый 2017г.</t>
  </si>
  <si>
    <t>Шкаф платяной 2017г.</t>
  </si>
  <si>
    <t>Тумба подвисная со стекл. дверц.2017г.</t>
  </si>
  <si>
    <t>ЗАГС</t>
  </si>
  <si>
    <t>Ноутбук мобильный</t>
  </si>
  <si>
    <t>Производственный и хозяйственный инвентарь ( ОБОРУД)</t>
  </si>
  <si>
    <t>Мебель</t>
  </si>
  <si>
    <t>Шкаф платяной</t>
  </si>
  <si>
    <t>Шкаф офисный</t>
  </si>
  <si>
    <t>ИТОГО ЗАГС:</t>
  </si>
  <si>
    <t>ВУС</t>
  </si>
  <si>
    <t>Стол (2009 год)</t>
  </si>
  <si>
    <t>02030013600500310</t>
  </si>
  <si>
    <t>Стол офисный (28.12.2009)</t>
  </si>
  <si>
    <t>Тумба с ящиками (28.12.2009)</t>
  </si>
  <si>
    <t>Конференц приставка (28.12.2009)</t>
  </si>
  <si>
    <t>Шкаф офисный (29.12.2009)</t>
  </si>
  <si>
    <t>02030013600244310</t>
  </si>
  <si>
    <t>Сейф огнестойкий (25.12.2012)</t>
  </si>
  <si>
    <t>Компьютер с 01.09.2010 г.</t>
  </si>
  <si>
    <t>00102037720051180242310</t>
  </si>
  <si>
    <t xml:space="preserve">Принтер  лазерный цветной HP Color LaserJet Pro M255dw(7KW64A)A4 Duplex Net Wifi 01.12.2021г </t>
  </si>
  <si>
    <t>0102037720051180242310</t>
  </si>
  <si>
    <t>МФУ Brother MFC-L2700DNR-l2700принтер\сканер\копир\факс  08.11.2020 г</t>
  </si>
  <si>
    <t>ИТОГО ВУС:</t>
  </si>
  <si>
    <t>СУБСИДИИ</t>
  </si>
  <si>
    <t>Стол офисный (18.12.2008)</t>
  </si>
  <si>
    <t>Кресло (12.12.2008)</t>
  </si>
  <si>
    <t>Шкаф (18.12.2008)</t>
  </si>
  <si>
    <t>Компьютер (15.05.2008 г.)</t>
  </si>
  <si>
    <t>01004210218500310</t>
  </si>
  <si>
    <t>Телефонный аппарат (25.12.2009г.)</t>
  </si>
  <si>
    <t>Принтер с 16.12.2010 г.</t>
  </si>
  <si>
    <t>Копир цифровой (субсидии) 20.12.2013</t>
  </si>
  <si>
    <t>ИТОГО субсидии:</t>
  </si>
  <si>
    <t>Транспортные средства</t>
  </si>
  <si>
    <t>05</t>
  </si>
  <si>
    <t xml:space="preserve">     011309101С1437244310        </t>
  </si>
  <si>
    <t xml:space="preserve"> Автомобиль Нива Шевроле 212300-55, октябрь 2016 г.</t>
  </si>
  <si>
    <t>Автомобиль Лада ВАЗ 210740</t>
  </si>
  <si>
    <t>Прочие основные средства</t>
  </si>
  <si>
    <t>010</t>
  </si>
  <si>
    <t>Озеленение(многолетние насаждения)</t>
  </si>
  <si>
    <t>Всего по администрации:</t>
  </si>
  <si>
    <t>Благоустройство</t>
  </si>
  <si>
    <t>05036000500244310</t>
  </si>
  <si>
    <t>Блок модульная котельная, лит.В ( в т.ч. Котлы КВ-3,ОГ-2шт.) св-во от 19.08.13г.</t>
  </si>
  <si>
    <t>Сооружения</t>
  </si>
  <si>
    <t>Стелла воинам односельчанам ,погибшим в годы ВОВ  права собств. 31.12.2020 г.</t>
  </si>
  <si>
    <t>Гужевой мост</t>
  </si>
  <si>
    <t>Плотина</t>
  </si>
  <si>
    <t>Братская могила воинов Советской Армии и партизан,погибших в 1943-1945годах, включающая в себя  надгробие тз метала ,скульптуру "Одинокий солдат с автоматом безголовного убора",установленную на постаменте ,и мемориальную доску  права собственности 30.12.2020 г.</t>
  </si>
  <si>
    <t>Кабельные линии 10кВ и 0.4 кВ протяжонностью 585.0 м</t>
  </si>
  <si>
    <t>О5</t>
  </si>
  <si>
    <t>в собственности с 07.2019</t>
  </si>
  <si>
    <r>
      <t xml:space="preserve">Сооружение водонапорное башня "Рожновского" по </t>
    </r>
    <r>
      <rPr>
        <sz val="14"/>
        <rFont val="Times New Roman"/>
        <family val="1"/>
        <charset val="204"/>
      </rPr>
      <t>ул. Первомайская 1988г. (высотой 25м., 50м3)</t>
    </r>
  </si>
  <si>
    <r>
      <t xml:space="preserve">Сооружение водонапорное башня "Рожновского" по </t>
    </r>
    <r>
      <rPr>
        <sz val="14"/>
        <rFont val="Times New Roman"/>
        <family val="1"/>
        <charset val="204"/>
      </rPr>
      <t>ул. Коммунальной, 2004 г. (высотой 25м., 50м3)</t>
    </r>
  </si>
  <si>
    <r>
      <t xml:space="preserve">Сооружение водозаборное скважина №35842, 1988 г., </t>
    </r>
    <r>
      <rPr>
        <sz val="14"/>
        <rFont val="Times New Roman"/>
        <family val="1"/>
        <charset val="204"/>
      </rPr>
      <t>глубина 100</t>
    </r>
    <r>
      <rPr>
        <sz val="14"/>
        <color indexed="8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м.(п.Теткино, ул. Первомайская)</t>
    </r>
  </si>
  <si>
    <r>
      <t xml:space="preserve">Сооружение водозаборное скважина №41632, 1988 г., </t>
    </r>
    <r>
      <rPr>
        <sz val="14"/>
        <rFont val="Times New Roman"/>
        <family val="1"/>
        <charset val="204"/>
      </rPr>
      <t>глубина 120</t>
    </r>
    <r>
      <rPr>
        <sz val="14"/>
        <color indexed="8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м.(п.Теткино, ул. Первомайская)</t>
    </r>
  </si>
  <si>
    <r>
      <t xml:space="preserve">Сооружение водозаборное  скважина №69165, 1988 г., </t>
    </r>
    <r>
      <rPr>
        <sz val="14"/>
        <rFont val="Times New Roman"/>
        <family val="1"/>
        <charset val="204"/>
      </rPr>
      <t>глубина 85</t>
    </r>
    <r>
      <rPr>
        <sz val="14"/>
        <color indexed="8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м.(п.Теткино, ул. Первомайская)</t>
    </r>
  </si>
  <si>
    <r>
      <t xml:space="preserve">Сооружение водозаборное скважина №7474, 1964 г., </t>
    </r>
    <r>
      <rPr>
        <sz val="14"/>
        <rFont val="Times New Roman"/>
        <family val="1"/>
        <charset val="204"/>
      </rPr>
      <t>глубина 120</t>
    </r>
    <r>
      <rPr>
        <sz val="14"/>
        <color indexed="8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м.(п.Теткино, ул. Урицкого)</t>
    </r>
  </si>
  <si>
    <r>
      <t xml:space="preserve">Сооружение водозаборное  скважина № П-9628, 1964 г., </t>
    </r>
    <r>
      <rPr>
        <sz val="14"/>
        <rFont val="Times New Roman"/>
        <family val="1"/>
        <charset val="204"/>
      </rPr>
      <t>глубина 120</t>
    </r>
    <r>
      <rPr>
        <sz val="14"/>
        <color indexed="8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м.(ул.Коммунальная)</t>
    </r>
  </si>
  <si>
    <r>
      <t xml:space="preserve">Сооружение водозаборное скважина № 9704,1991 г., </t>
    </r>
    <r>
      <rPr>
        <sz val="14"/>
        <rFont val="Times New Roman"/>
        <family val="1"/>
        <charset val="204"/>
      </rPr>
      <t>глубина 100</t>
    </r>
    <r>
      <rPr>
        <sz val="14"/>
        <color indexed="8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м.(п. Теткино,ул.Коммунальная)</t>
    </r>
  </si>
  <si>
    <t>24.06.2021</t>
  </si>
  <si>
    <t>Сооружение водозаборные скважина №9151 1964 г глубина 120м(п.Теткино ,ул.Урицкого)</t>
  </si>
  <si>
    <t>Сооружение водозаборные  башня Рожновского  1980 г объем 15 метров кубических (п.Теткино ул.Чапаева)</t>
  </si>
  <si>
    <t>Сооружение водозаборные  скважина №52422 1991 г глубина 80метров (п.Теткино ул.Чапаева)</t>
  </si>
  <si>
    <r>
      <t xml:space="preserve">Канализационные сети, </t>
    </r>
    <r>
      <rPr>
        <sz val="14"/>
        <rFont val="Times New Roman"/>
        <family val="1"/>
        <charset val="204"/>
      </rPr>
      <t>протяженностью 4000.0000м., 1959 г. п.Теткино</t>
    </r>
  </si>
  <si>
    <r>
      <t xml:space="preserve">Водопроводные сети, </t>
    </r>
    <r>
      <rPr>
        <sz val="14"/>
        <rFont val="Times New Roman"/>
        <family val="1"/>
        <charset val="204"/>
      </rPr>
      <t>протяж-ю 42400.0000 м. 1975 г. п. Теткино</t>
    </r>
  </si>
  <si>
    <t>Тепловые сети, 2 параллельные трубы по 7120 м. кад.номер 46:03:000000:824</t>
  </si>
  <si>
    <t>Итого сооружения:</t>
  </si>
  <si>
    <t>Благоустройство сооружения</t>
  </si>
  <si>
    <t>050307104C1433244310</t>
  </si>
  <si>
    <t>Детский игровой комплекс</t>
  </si>
  <si>
    <t>Ограждение территории</t>
  </si>
  <si>
    <t>Скамья лоза 5 шт. 21.09.18.</t>
  </si>
  <si>
    <t>Стенд 100х60 см.21.09.18г.</t>
  </si>
  <si>
    <t>Газонное ограждение  ГО2-Р4/3 21.09.18 (40 шт)</t>
  </si>
  <si>
    <t>Детский игровой комплекс 09.09.2019 г</t>
  </si>
  <si>
    <t>Итого прочие основные средства:</t>
  </si>
  <si>
    <t>Дороги - сооружения</t>
  </si>
  <si>
    <t>ул. Больничная протяж 1000,0 м</t>
  </si>
  <si>
    <t>-</t>
  </si>
  <si>
    <t>ул. Колхозная протяж 1100,0 м</t>
  </si>
  <si>
    <t>ул. Коммунальная протяж 1000,0 м</t>
  </si>
  <si>
    <t>ул. Осипенко протяж 1000,0 м</t>
  </si>
  <si>
    <t>ул. Спартака протяж.600м</t>
  </si>
  <si>
    <t xml:space="preserve">ул. Пограничная протяж. 200м </t>
  </si>
  <si>
    <t>ул. Белопольская протяж. 900м</t>
  </si>
  <si>
    <t xml:space="preserve">ул. Ленина (от банка) протяж. 1300 м </t>
  </si>
  <si>
    <t>ул. Атынская, протяж. 1044 м</t>
  </si>
  <si>
    <t>ул. Базарная, протяж. 653 м</t>
  </si>
  <si>
    <t>ул. Бочарникова, протяж. 621 м</t>
  </si>
  <si>
    <t>ул. Карла Маркса, протяж. 712 м</t>
  </si>
  <si>
    <t>ул. Кирова, протяж. 844 м</t>
  </si>
  <si>
    <t>ул. Комсомольская, протяж. 711 м</t>
  </si>
  <si>
    <t>ул. Красноармейская, протяж. 1460 м</t>
  </si>
  <si>
    <t>ул. Медицинская, протяж. 659 м</t>
  </si>
  <si>
    <t>ул. Молодёжная, протяж. 322 м</t>
  </si>
  <si>
    <t>ул. МТС, протяж. 913 м</t>
  </si>
  <si>
    <t>ул. Набережная, протяж. 1646 м</t>
  </si>
  <si>
    <t>ул. Пристанционная, протяж. 803 м</t>
  </si>
  <si>
    <t>ул. Пролетарская, протяж. 1525 м</t>
  </si>
  <si>
    <t>ул. Пугачева, протяж. 982 м</t>
  </si>
  <si>
    <t>ул. Трудовая, протяж. 388 м</t>
  </si>
  <si>
    <t>ул. Урицкого, протяж. 1925 м</t>
  </si>
  <si>
    <t>ул. Фрунзе, протяж. 1427 м</t>
  </si>
  <si>
    <t>ул. Чкалова, протяж. 346 м</t>
  </si>
  <si>
    <t>ул. 8 Марта, протяд. 291 м</t>
  </si>
  <si>
    <t>пер. Коммунальный, протяж. 321 м</t>
  </si>
  <si>
    <t>пер. Спартака, протяж. 288 м</t>
  </si>
  <si>
    <t>пер. Первомайский, протяж. 143 м</t>
  </si>
  <si>
    <t>пер. Крестьянский, протяж. 510 м</t>
  </si>
  <si>
    <t>пер. Красный, протяж. 653 м</t>
  </si>
  <si>
    <t>пер. Ленина, протяж. 426 м.</t>
  </si>
  <si>
    <t>терр. Мелькомбината, протяж. 300м</t>
  </si>
  <si>
    <t>ВСЕГО сооружений</t>
  </si>
  <si>
    <t xml:space="preserve">                         Машины и оборудование</t>
  </si>
  <si>
    <t>Узел учёта тепловой энергии (на котельной)</t>
  </si>
  <si>
    <t>Итого машины и оборудование:</t>
  </si>
  <si>
    <t>ИТОГО БЛАГОУСТРОЙСТВО:</t>
  </si>
  <si>
    <t>Дворец культуры поселка Теткино</t>
  </si>
  <si>
    <t>08014409910001310</t>
  </si>
  <si>
    <t>Здание Дворца культуры</t>
  </si>
  <si>
    <t>080101101С1401242310</t>
  </si>
  <si>
    <t>Акуаустическая система LeemABS-12AL,активнаяб150ВТ,со светодиодной подсветкой 2 шт</t>
  </si>
  <si>
    <t>Акуаустическая система LeemNWX-215,пассивная 2 шт</t>
  </si>
  <si>
    <t>Микшерный Behringer PMP 1680Sсо встроенным усилителем ,2*800ВТ</t>
  </si>
  <si>
    <t>Набор усилительной аппаратуры</t>
  </si>
  <si>
    <t>Набор аппаратуры</t>
  </si>
  <si>
    <t>Видеомагнитофон</t>
  </si>
  <si>
    <t>Дым машина</t>
  </si>
  <si>
    <t>Лазер трехцветный</t>
  </si>
  <si>
    <t>Музыкальная аппаратура</t>
  </si>
  <si>
    <t>Ноутбук с февраля 2011г.</t>
  </si>
  <si>
    <t>001080101101С1401244310</t>
  </si>
  <si>
    <t>Усилитель мощности Behringer EP 200 c 16/09/2016</t>
  </si>
  <si>
    <t>001080101101С1401242310</t>
  </si>
  <si>
    <t>Принтер ( лазерный,монохр.) Pantum P2207 c 21/11/2016г.</t>
  </si>
  <si>
    <t>Ноутбук Lenovo ideaPad G5045 с 23.11.2016г.</t>
  </si>
  <si>
    <t>Мультимедийный проектор ViewSonic PJD 515 PLD310Lm c 23.11.2016г.</t>
  </si>
  <si>
    <t>Цифровой зеркальный фотоаппарат Canon EOS1200D c 23.11.2016г.</t>
  </si>
  <si>
    <t>Многофункциональное устройство Canon i- SENSYS MF3010 2017г.</t>
  </si>
  <si>
    <t>001080101101L4670244310 комплект</t>
  </si>
  <si>
    <t>IMLIGHTLTLFRENELLED-MZ-PROW150 3000К90Ra Театральный светодиодныйпрожектор с линзой Френеля.Коммуникация в комплекте  7шт</t>
  </si>
  <si>
    <t>IMLIGHTLTLFRENELLED-MZ-PROW150 3000К90Ra Театральный светодиодныйпрожектор с линзой Френеля.Коммуникация в комплекте 3 шт</t>
  </si>
  <si>
    <t>IMLIGHTLLTLSTAGE LEDRGB180V2,Театральный светодиодный светильник  со сменой цвета RGB,создающий рассеянный свет с симетричной диаграммой .Коммуникация в комплекте   3 шт</t>
  </si>
  <si>
    <t>DMX Pilot 12\16 -программируемый контролер управления динамическим светом.Коммуникация в комплекте  1 шт</t>
  </si>
  <si>
    <t>IMLIGHT Струбцина С60 silver Для крепления на трубу d50-60 мм. Нагрузка 16 кг (при естественном вертикальном положении)  4 шт</t>
  </si>
  <si>
    <t>IMLIGHT Кронштейн для выносного освещения на 2 прибора 2 шт</t>
  </si>
  <si>
    <t>IMLIGHT SPLITTER1-4 ,Блок усиления сигнала DMX-512.Коммуникация в комплекте  1 шт</t>
  </si>
  <si>
    <t>STEINBERG UR22С - USB3.0 ПРОФЕССИОНАЛЬНЫЙ АУДИОИНТЕРФЕЙС 1 ШТ.</t>
  </si>
  <si>
    <t>PASGAO PAW3100/PAH907C- ПРОФЕССИОНАЛЬНАЯ ДВОЙНАЯ РАДИОСИСТЕМА С РУЧНЫМИ ПЕРЕДАТЧИКАМИ, УСТАНАВЛИВАЮМИСЯ НА ПРИЕМНИК С ВОЗМОЖНОСТЬЮ ЗАРЯДКИ АККУМУЛЯТОРНЫХ БАТАРЕЙ. С КОМПЛЕКТОМ КОММУНИКАЦИИ. 1 ШТ</t>
  </si>
  <si>
    <t>AUDIO-TECHNICA AT2020/МИКРОФОН СТУДИЙНЫЙ КОНДЕНСАТОРНЫЙ КАРДИОННЫЙ С БОЛЬШОЙ ДИАФРАГМОЙ, В КОМПЛЕКТЕ С КОММУНИКАЦИЕЙ. 1 ШТ</t>
  </si>
  <si>
    <t>BEHRINGER HPM1000 ЗАКРЫТЫЕ ДИНАМИЧЕСКИЕ НАУШНИКИ 1 ШТ</t>
  </si>
  <si>
    <t>Итого:</t>
  </si>
  <si>
    <r>
      <t xml:space="preserve">        </t>
    </r>
    <r>
      <rPr>
        <b/>
        <sz val="14"/>
        <rFont val="Times New Roman"/>
        <family val="1"/>
        <charset val="204"/>
      </rPr>
      <t xml:space="preserve"> Прочие основные средства</t>
    </r>
  </si>
  <si>
    <t>Теннисный стол</t>
  </si>
  <si>
    <t>Жилеты концертные декабрь 2016г.</t>
  </si>
  <si>
    <t>Всего по ДК:</t>
  </si>
  <si>
    <t>МКУК "Теткинская поселковая библиотека"</t>
  </si>
  <si>
    <t>08014429900001310</t>
  </si>
  <si>
    <t>Книги с июля 2011 года</t>
  </si>
  <si>
    <t>07</t>
  </si>
  <si>
    <t>ВСЕГО по ПБ:</t>
  </si>
  <si>
    <t>МКУК "Теткинская модельная детская библиотека"</t>
  </si>
  <si>
    <t>001080101202С1401242310</t>
  </si>
  <si>
    <t>Книги с ноября 2016 года</t>
  </si>
  <si>
    <t>001080101202С1401244310</t>
  </si>
  <si>
    <t>Книги с ноября 2017 года</t>
  </si>
  <si>
    <t>ВСЕГО ПО ДБ:</t>
  </si>
  <si>
    <t>ВСЕГО:</t>
  </si>
  <si>
    <t>Забалансовый счет</t>
  </si>
  <si>
    <t>Наименование основных средств</t>
  </si>
  <si>
    <t xml:space="preserve">Поступило в 2021 году </t>
  </si>
  <si>
    <t>Списано износа за 2021 г.</t>
  </si>
  <si>
    <t>Кресло компьютерное Бейсик (ВУС) 13.11.13</t>
  </si>
  <si>
    <t>Стул (ВУС) 19.12.2013 (3шт)</t>
  </si>
  <si>
    <t>Глава поселка Теткино   Глушковского района                                                                   Бершов С.А.</t>
  </si>
  <si>
    <t xml:space="preserve">Начальник отдела администрации                                                                                       Бондарева Л.А.                                                                                              </t>
  </si>
  <si>
    <t>Балансовая стоимость на начало года</t>
  </si>
  <si>
    <t>Администрация:                         движимое</t>
  </si>
  <si>
    <t xml:space="preserve">                                                  недвижимое</t>
  </si>
  <si>
    <t>ИТОГО ПО АДМИНИСТРАЦИИ:</t>
  </si>
  <si>
    <t>ДК:                                            движимое</t>
  </si>
  <si>
    <t>ИТОГО ПО ДК:</t>
  </si>
  <si>
    <t xml:space="preserve">                Библиотеки        </t>
  </si>
  <si>
    <t>Библиотеки</t>
  </si>
  <si>
    <t>в т.ч.                                         движимое</t>
  </si>
  <si>
    <t>дверь 24350</t>
  </si>
  <si>
    <t>откл.</t>
  </si>
  <si>
    <t>по ф.468</t>
  </si>
  <si>
    <t>Жилые</t>
  </si>
  <si>
    <t>Нежилые и сооружения</t>
  </si>
  <si>
    <t>Транспортные ср-ва</t>
  </si>
  <si>
    <t>Прочие ОС</t>
  </si>
  <si>
    <t>По ф. 468, 430</t>
  </si>
  <si>
    <t xml:space="preserve">        АДМИНИСТРАЦИЯ ПОСЕЛКА ТЕТКИНО ГЛУШКОВСКОГО РАЙОНА РЕЕСТР ИМУЩЕСТВА ЗА 2022 Г</t>
  </si>
  <si>
    <t>Балансовая стоимость на 01.01.2022 г.</t>
  </si>
  <si>
    <t xml:space="preserve">Поступило в 2022году </t>
  </si>
  <si>
    <t>Выбыло в 2022 году</t>
  </si>
  <si>
    <t>Кадастровая стоимость 31.12.2022</t>
  </si>
  <si>
    <t>Рыночная стоимость 31.12.2022</t>
  </si>
  <si>
    <t>Балансовая стоимость на 31.12.2022 г.</t>
  </si>
  <si>
    <t>Всего износа на 01.01.2022 г.</t>
  </si>
  <si>
    <t>Поступило износа за 2022 г.</t>
  </si>
  <si>
    <t>Выбыло  износа в 2022г</t>
  </si>
  <si>
    <t xml:space="preserve"> Начислено износа за 2022 год</t>
  </si>
  <si>
    <t>Всего износа на 31.12.2022г.</t>
  </si>
  <si>
    <t>Списано остат. стоимость за 2022 г.</t>
  </si>
  <si>
    <t>Жилой дом по улице Ленина д.71 кв.2.</t>
  </si>
  <si>
    <t>Жилой восьмиквартирный дом ул.Ленина д.132</t>
  </si>
  <si>
    <t>Квартира, тер.мелькомб., д.2,кв.17</t>
  </si>
  <si>
    <t>0502  244 310</t>
  </si>
  <si>
    <t>Здание общежития пер.Коммунальный д.38</t>
  </si>
  <si>
    <t>0501 412 310</t>
  </si>
  <si>
    <t>Квартира тер.Спирткомбината д 4кв.5</t>
  </si>
  <si>
    <t>Квартира тер.Спирткомбината д 4кв.11</t>
  </si>
  <si>
    <t>Квартира тер.Спирткомбината д 4кв.4</t>
  </si>
  <si>
    <t>Квартира тер.Спирткомбината д 4кв.8</t>
  </si>
  <si>
    <t>Квартира тер.Спирткомбината д.4кв.10</t>
  </si>
  <si>
    <t>Квартира тер.Спирткомбината д 4кв.8а</t>
  </si>
  <si>
    <t>Квартира тер.Спирткомбината д4 кв.1</t>
  </si>
  <si>
    <t>Квартира тер.Спирткомбината д4 кв.6</t>
  </si>
  <si>
    <t>0503 244 310</t>
  </si>
  <si>
    <t>Братская могила воинов Советской Армии и партизан,погибших в 1943-1945годах, включающая в себя  надгробие тз метала , скульптуру "Одинокий солдат с автоматом безголовного убора", установленную на постаменте ,и мемориальную доску  права собственности 30.12.2020 г.</t>
  </si>
  <si>
    <t>Прочие основные средства (Благоустройство сооружения)</t>
  </si>
  <si>
    <t>0503 170F255550 244 310</t>
  </si>
  <si>
    <t>Уличный фонтан (по ул.Первомайская в п.Теткино Глушковского района Курской области 15.06.2022</t>
  </si>
  <si>
    <t>Скамейка полукруглая 2,2 м(4шт)по ул.Первомайской в п.Теткино Глушковского района Курской области -Сквер)15.06.2022</t>
  </si>
  <si>
    <t>Урна У-11 ,переворачивающая круглая ,из стального листа  на ножках из стальной гнутой полосы ,окрашенная цветами эмалями (4шт) по ул.Первомайская в п.Теткино Глушковского района Курской области- Сквер 15.06.2022</t>
  </si>
  <si>
    <t>Стенд (с УФ печать информации о площадке) 1 шт 29 с АКТ с 31.08.2022</t>
  </si>
  <si>
    <t>Тренажер -тяга для груди 1шт (АКТ с 31.08.2022)</t>
  </si>
  <si>
    <t>Тренажер  -эллиптический  1 шт (АКТ с 31.08.2022)</t>
  </si>
  <si>
    <t>Тренажер гребной 1 шт (Акт с 31.08.2022)</t>
  </si>
  <si>
    <t>Тренажер -двойные лыжи 1 шт (Акт с 31.08.2022)</t>
  </si>
  <si>
    <t>Скамья для пресса  1 шт (Акт с 31.08.2022)</t>
  </si>
  <si>
    <t>Благоустройство общественной территории,сквер поселка Теткино по ул.Первомайская в поселке Теткино Глушковского района  Курской области (IV-я очередь)(Тротуарная дорожка) (Акт с 31.08.2022)</t>
  </si>
  <si>
    <t>Благоустройство  общественной территории сквер п.Теткино  по ул.Певомайская в поселке Теткино Глушковского района Курской области(II-очередь строительства)Дорожка,скамья парковая СК-9-4шт,Урна металическая опрокидующаяся 6шт)</t>
  </si>
  <si>
    <t xml:space="preserve">Благоустройство общественной территории,сквер поселка Теткино по ул.Первомайская в поселке Теткино Глушковского района  Курской области (дорожка ,скамейка 1,5 м-22 шт,урна уличная декоративная винтаж-6 с пепельницей -22шт) </t>
  </si>
  <si>
    <t>Благоустройство детской игровой площадки на общественной территории в сквере по ул.Первомайская  в поселке Теткино Глушковского района  Курской области</t>
  </si>
  <si>
    <t>Благоустройство детской игровой площадки на общественной территории в сквере по ул.Первомайская  в поселке Теткино Глушковского района  Курской области (котировка)</t>
  </si>
  <si>
    <t xml:space="preserve">Благоустроучтво машины и оборудоваиие </t>
  </si>
  <si>
    <t xml:space="preserve">БензоТРИМЕР 52см ЭДОН (спонсорская помощь) </t>
  </si>
  <si>
    <t>Пила цепная бензиновая Champion 251-18"(1шт)</t>
  </si>
  <si>
    <t>Фреза 40Т (1 шт)</t>
  </si>
  <si>
    <t>Тример бензиновый ХОПЕР 052(1шт</t>
  </si>
  <si>
    <t>Тример бензиновый Р.I.T 52 см (1шт)</t>
  </si>
  <si>
    <t xml:space="preserve">Станок для заточки цепей MAXPILER </t>
  </si>
  <si>
    <t>IMLIGHTLTL FRENELLED-MZ-PRO W150 3000К90Ra Театральный светодиодныйпрожектор с линзой Френеля.Коммуникация в комплекте  7шт</t>
  </si>
  <si>
    <t>IMLIGHTLLTLSTAGE LEDRGB180V2,Театральный светодиодный светильник  со сменой цвета RGB,создающий рассеянный свет с симметричной диаграммой .Коммуникация в комплекте   3 шт</t>
  </si>
  <si>
    <t>PASGAO PAW3100/PAH907C- ПРОФЕССИОНАЛЬНАЯ ДВОЙНАЯ  UHF РАДИОСИСТЕМА С РУЧНЫМИ ПЕРЕДАТЧИКАМИ, УСТАНАВЛИВАЮМИСЯ НА ПРИЕМНИК С ВОЗМОЖНОСТЬЮ ЗАРЯДКИ АККУМУЛЯТОРНЫХ БАТАРЕЙ. С КОМПЛЕКТОМ КОММУНИКАЦИИ. 1 ШТ</t>
  </si>
  <si>
    <t>AUDIO-TECHNICA AT2020/МИКРОФОН СТУДИЙНЫЙ КОНДЕНСАТОРНЫЙ КАРДИОИДНЫЙ С БОЛЬШОЙ ДИАФРАГМОЙ, В КОМПЛЕКТЕ С КОММУНИКАЦИЕЙ. 1 ШТ</t>
  </si>
  <si>
    <r>
      <t xml:space="preserve">        </t>
    </r>
    <r>
      <rPr>
        <b/>
        <sz val="16"/>
        <rFont val="Times New Roman"/>
        <family val="1"/>
        <charset val="204"/>
      </rPr>
      <t xml:space="preserve"> Прочие основные средства</t>
    </r>
  </si>
  <si>
    <t>Рукав напорный РПК(В)-Н-\В-50-1,0 УЧЛ1 14 ШТ</t>
  </si>
  <si>
    <t>Ствол РС -50 АЛ. 14 ШТ</t>
  </si>
  <si>
    <t>Головка муфтовая ГМ-50 алюминивая 14 шт</t>
  </si>
  <si>
    <t>Шкаф для пожарного крана ШПК-310 нав.3зак к\б(540*625-228) 10 шт</t>
  </si>
  <si>
    <t>Шкаф для пожарного крана ШПК-315 нав.3зак к\б(840*625-228) 4  шт</t>
  </si>
  <si>
    <t>Огнетушител 3 шт</t>
  </si>
  <si>
    <t xml:space="preserve">Поступило в 2022 году </t>
  </si>
  <si>
    <t>Списано износа за 2022 г.</t>
  </si>
  <si>
    <t xml:space="preserve">Дворец культуры поселка Теткно </t>
  </si>
  <si>
    <t>ЗАБАЛАНС</t>
  </si>
  <si>
    <t xml:space="preserve">        АДМИНИСТРАЦИЯ ПОСЕЛКА ТЕТКИНО ГЛУШКОВСКОГО РАЙОНА РЕЕСТР ИМУЩЕСТВА ЗА 2023 Г</t>
  </si>
  <si>
    <t>Балансовая стоимость на 01.01.2023 г.</t>
  </si>
  <si>
    <t xml:space="preserve">Поступило в 2023году </t>
  </si>
  <si>
    <t>Выбыло в 2023 году</t>
  </si>
  <si>
    <t>Кадастровая стоимость 31.12.2023</t>
  </si>
  <si>
    <t>Рыночная стоимость 31.12.2023</t>
  </si>
  <si>
    <t>Балансовая стоимость на 31.12.2023 г.</t>
  </si>
  <si>
    <t>Всего износа на 01.01.2023 г.</t>
  </si>
  <si>
    <t>Поступило износа за 2023 г.</t>
  </si>
  <si>
    <t>Выбыло  износа в 2023г</t>
  </si>
  <si>
    <t xml:space="preserve"> Начислено износа за 2023 год</t>
  </si>
  <si>
    <t>Всего износа на 31.12.2023г.</t>
  </si>
  <si>
    <t>Списано остат. стоимость за 2023 г.</t>
  </si>
  <si>
    <t>0502 07108С1431 244 310</t>
  </si>
  <si>
    <t>0501 0720712819 412 310</t>
  </si>
  <si>
    <t>Квартира тер.Спирткомбината д4 кв.9</t>
  </si>
  <si>
    <t>Квартира тер.Мелькомбината д2 кв.20</t>
  </si>
  <si>
    <t>Квартира тер.Мелькомбината д2 кв.12</t>
  </si>
  <si>
    <t>Квартира тер.Мелькомбината д2 кв.10</t>
  </si>
  <si>
    <t>Квартира тер.Мелькомбината д2 кв.15</t>
  </si>
  <si>
    <t>Квартира тер.Мелькомбината д2 кв.2</t>
  </si>
  <si>
    <t>Квартира тер.Мелькомбината д2 кв.21</t>
  </si>
  <si>
    <t>Квартира тер.Мелькомбината д2 кв.3</t>
  </si>
  <si>
    <t>Квартира тер.Мелькомбината д2 кв.14А</t>
  </si>
  <si>
    <t>Квартира тер.Мелькомбината д2 кв.1</t>
  </si>
  <si>
    <t>Квартира тер.Мелькомбината д2 кв.6</t>
  </si>
  <si>
    <t>Квартира тер.Мелькомбината д2 кв.8</t>
  </si>
  <si>
    <t>Квартира тер.Мелькомбината д2 кв.14</t>
  </si>
  <si>
    <t>Квартира тер.Мелькомбината д2 кв.7</t>
  </si>
  <si>
    <t>Квартира тер.Мелькомбината д2 кв.9</t>
  </si>
  <si>
    <t>Квартира тер.Мелькомбината д2 кв.1А</t>
  </si>
  <si>
    <t>Квартира тер.Спирткомбината д 4кв.7</t>
  </si>
  <si>
    <t>Квартира тер.Мелькомбината д2 кв.18</t>
  </si>
  <si>
    <t>Квартира тер.Мелькомбината д2 кв.13</t>
  </si>
  <si>
    <t>Квартира тер.Мелькомбината д 2 кв.5</t>
  </si>
  <si>
    <t>Блок-модульная котельная</t>
  </si>
  <si>
    <t>0113 76100С1404 244 310</t>
  </si>
  <si>
    <t>0503 07104С1433 244 310</t>
  </si>
  <si>
    <t>Контейнер для ТКО 25 шт * 8300,00 руб ОКОФ 330.29.20.21.110 - свыше10-15лет (учет 101 36)</t>
  </si>
  <si>
    <t>Производственный и хозяйственный инвентарь ( ОБОРУД)ТОГО:</t>
  </si>
  <si>
    <t>Производственный и хозяйственный инвентарь (ОБОРУД)</t>
  </si>
  <si>
    <t xml:space="preserve"> Автомобиль Нива Шевроле 212300-55, октябрь 2016г.</t>
  </si>
  <si>
    <t>Автомобиль Лада ВАЗ 210740, 04.12.2009 года</t>
  </si>
  <si>
    <t>Братская могила воинов Советской Армии и партизан,погибших в 1943-1945годах, включающая в себя  надгробие из металла , скульптуру "Одинокий солдат с автоматом безголовного убора", установленную на постаменте ,и мемориальную доску  права собственности 30.12.2020 г.</t>
  </si>
  <si>
    <t>Сооружение гидротехнологическое (плотина)</t>
  </si>
  <si>
    <t xml:space="preserve">Канализационные сети </t>
  </si>
  <si>
    <t>Тепловые сети,две параллельные трубы по 7120 метров</t>
  </si>
  <si>
    <t>Сооружение водозаборное скважина с № П-9628</t>
  </si>
  <si>
    <t>Сооружение водозаборное скважина с № П-69165</t>
  </si>
  <si>
    <t>Сооружение водозаборное скважина с № П-7474</t>
  </si>
  <si>
    <t>Сооружение водозаборное скважина с № П-9407</t>
  </si>
  <si>
    <t>Сооружение водозаборное скважина с № П-41632</t>
  </si>
  <si>
    <t>Сооружение водозаборное скважина с № П-35842</t>
  </si>
  <si>
    <t>Сооружение водозаборная башня Рожновского</t>
  </si>
  <si>
    <t>Сооружение водозаборное скважина с № 9151</t>
  </si>
  <si>
    <t>Сооружение водозаборное скважина с № 52422</t>
  </si>
  <si>
    <t xml:space="preserve">Кабельные линии </t>
  </si>
  <si>
    <t>Благоустройство общественной территории сквер поселка Теткино по ул.Первомайская  в поселке Теткино Глушковского района Курской области( V-я очередь) Тротуарная дорожка (Акт с июля 2023 года)</t>
  </si>
  <si>
    <t>ул.Чапаева протяж 1400 м</t>
  </si>
  <si>
    <t xml:space="preserve">Дороги - сооружения </t>
  </si>
  <si>
    <t xml:space="preserve">Благоустройство машины и оборудоваиие </t>
  </si>
  <si>
    <t>Снегоуборщик PATRIOT 603</t>
  </si>
  <si>
    <t>Узел тепловой энергии (на котельной)</t>
  </si>
  <si>
    <t>Дрель Фаворит ID 700 ударная, 700 Вт 13 мм (FAVOURITE)</t>
  </si>
  <si>
    <t>Бензиновый триммер HUTER GGT-1300T</t>
  </si>
  <si>
    <t>Насос фикальный</t>
  </si>
  <si>
    <t>Угловая шлифованая (болгарка)Энкор УШМ-1100\125M</t>
  </si>
  <si>
    <t>Насос погружной дренажный STURM WP9745PU</t>
  </si>
  <si>
    <t>Дренажник Патриот F900 д\грязной воды, пластик, корпус, (Patriot Garden)</t>
  </si>
  <si>
    <t>итого</t>
  </si>
  <si>
    <t>Машины и оборудование переданное из ДК</t>
  </si>
  <si>
    <r>
      <t>ИТОГО</t>
    </r>
    <r>
      <rPr>
        <sz val="16"/>
        <rFont val="Times New Roman"/>
        <family val="1"/>
        <charset val="204"/>
      </rPr>
      <t>:</t>
    </r>
  </si>
  <si>
    <t xml:space="preserve">Имущество Двореца  культуры переданное на баланс администрации </t>
  </si>
  <si>
    <t xml:space="preserve">  Прочие основные средства</t>
  </si>
  <si>
    <t xml:space="preserve">Поступило в 2023 году </t>
  </si>
  <si>
    <t>Списано износа за 2023 г.</t>
  </si>
  <si>
    <t>0503 07101С1457 244 310</t>
  </si>
  <si>
    <t>оборуд</t>
  </si>
  <si>
    <t>02037720051180242310</t>
  </si>
  <si>
    <t>ОБОРУД</t>
  </si>
  <si>
    <t>Водопроводные сети</t>
  </si>
  <si>
    <t>0409 11101С1424 244 310</t>
  </si>
  <si>
    <t>Дороги с 07.2019</t>
  </si>
  <si>
    <t>Передача из ДК</t>
  </si>
  <si>
    <t xml:space="preserve">IMLIGHTLTL FRENELLED-MZ-PRO W150 3000К90Ra Театральный светодиодныйпрожектор с линзой Френеля.Коммуникация в комплекте  7шт </t>
  </si>
  <si>
    <t>Комплект</t>
  </si>
  <si>
    <t>011376100С1404 244 310</t>
  </si>
  <si>
    <t>0801 10101С1401 310</t>
  </si>
  <si>
    <t>0501</t>
  </si>
  <si>
    <t>0104</t>
  </si>
  <si>
    <t>0502</t>
  </si>
  <si>
    <t>0113</t>
  </si>
  <si>
    <t>0203</t>
  </si>
  <si>
    <t>0503</t>
  </si>
  <si>
    <t>Жилеты концертные декабрь 2016г.(49шт)</t>
  </si>
  <si>
    <t>0409</t>
  </si>
  <si>
    <t xml:space="preserve">        АДМИНИСТРАЦИЯ ПОСЕЛКА ТЕТКИНО ГЛУШКОВСКОГО РАЙОНА РЕЕСТР ИМУЩЕСТВА ЗА 2024Г</t>
  </si>
  <si>
    <t>Балансовая стоимость на 01.01.2024 г.</t>
  </si>
  <si>
    <t xml:space="preserve">Поступило в 2024году </t>
  </si>
  <si>
    <t>Выбыло в 2024 году</t>
  </si>
  <si>
    <t>Кадастровая стоимость 31.12.2024</t>
  </si>
  <si>
    <t>Рыночная стоимость 31.12.2024</t>
  </si>
  <si>
    <t>Балансовая стоимость на 31.12.2024 г.</t>
  </si>
  <si>
    <t>Всего износа на 01.01.2024 г.</t>
  </si>
  <si>
    <t>Поступило износа за 2024г.</t>
  </si>
  <si>
    <t>Выбыло  износа в 2024г</t>
  </si>
  <si>
    <t xml:space="preserve"> Начислено износа за 2024 год</t>
  </si>
  <si>
    <t>Всего износа на 31.12.2024г.</t>
  </si>
  <si>
    <t>Списано остат. стоимость за 2024 г.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</si>
</sst>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32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family val="2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Arial Cyr"/>
      <family val="2"/>
      <charset val="204"/>
    </font>
    <font>
      <b/>
      <sz val="14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indexed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1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1227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/>
    <xf numFmtId="0" fontId="2" fillId="3" borderId="0" xfId="0" applyFont="1" applyFill="1"/>
    <xf numFmtId="0" fontId="2" fillId="0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3" fillId="0" borderId="0" xfId="0" applyFont="1"/>
    <xf numFmtId="0" fontId="2" fillId="7" borderId="0" xfId="0" applyFont="1" applyFill="1"/>
    <xf numFmtId="0" fontId="2" fillId="8" borderId="0" xfId="0" applyFont="1" applyFill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/>
    <xf numFmtId="4" fontId="5" fillId="0" borderId="0" xfId="0" applyNumberFormat="1" applyFont="1" applyAlignment="1">
      <alignment horizontal="right" vertical="center"/>
    </xf>
    <xf numFmtId="0" fontId="2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/>
    <xf numFmtId="4" fontId="7" fillId="0" borderId="0" xfId="0" applyNumberFormat="1" applyFont="1" applyAlignment="1">
      <alignment horizontal="right" vertical="center"/>
    </xf>
    <xf numFmtId="0" fontId="9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4" fontId="9" fillId="9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/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Border="1"/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/>
    <xf numFmtId="4" fontId="8" fillId="2" borderId="1" xfId="0" applyNumberFormat="1" applyFont="1" applyFill="1" applyBorder="1" applyAlignment="1">
      <alignment horizontal="right" vertical="center"/>
    </xf>
    <xf numFmtId="0" fontId="8" fillId="9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wrapText="1"/>
    </xf>
    <xf numFmtId="4" fontId="8" fillId="6" borderId="1" xfId="0" applyNumberFormat="1" applyFont="1" applyFill="1" applyBorder="1" applyAlignment="1">
      <alignment horizontal="right" vertical="center"/>
    </xf>
    <xf numFmtId="4" fontId="8" fillId="9" borderId="1" xfId="0" applyNumberFormat="1" applyFont="1" applyFill="1" applyBorder="1" applyAlignment="1">
      <alignment horizontal="right" vertical="center"/>
    </xf>
    <xf numFmtId="4" fontId="8" fillId="0" borderId="0" xfId="0" applyNumberFormat="1" applyFont="1" applyBorder="1" applyAlignment="1">
      <alignment horizontal="right" vertical="center"/>
    </xf>
    <xf numFmtId="0" fontId="8" fillId="9" borderId="4" xfId="0" applyFont="1" applyFill="1" applyBorder="1" applyAlignment="1">
      <alignment horizontal="left" vertical="center" wrapText="1"/>
    </xf>
    <xf numFmtId="0" fontId="8" fillId="9" borderId="5" xfId="0" applyFont="1" applyFill="1" applyBorder="1" applyAlignment="1">
      <alignment wrapText="1"/>
    </xf>
    <xf numFmtId="4" fontId="8" fillId="6" borderId="0" xfId="0" applyNumberFormat="1" applyFont="1" applyFill="1" applyBorder="1" applyAlignment="1">
      <alignment horizontal="right"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/>
    <xf numFmtId="4" fontId="10" fillId="3" borderId="9" xfId="0" applyNumberFormat="1" applyFont="1" applyFill="1" applyBorder="1" applyAlignment="1">
      <alignment horizontal="right" vertical="center"/>
    </xf>
    <xf numFmtId="49" fontId="8" fillId="0" borderId="10" xfId="0" applyNumberFormat="1" applyFont="1" applyBorder="1" applyAlignment="1">
      <alignment horizontal="center"/>
    </xf>
    <xf numFmtId="4" fontId="8" fillId="0" borderId="10" xfId="0" applyNumberFormat="1" applyFont="1" applyBorder="1" applyAlignment="1">
      <alignment horizontal="right" vertical="center"/>
    </xf>
    <xf numFmtId="49" fontId="8" fillId="0" borderId="11" xfId="0" applyNumberFormat="1" applyFont="1" applyBorder="1" applyAlignment="1">
      <alignment horizontal="center" vertical="center" wrapText="1"/>
    </xf>
    <xf numFmtId="0" fontId="8" fillId="0" borderId="4" xfId="0" applyFont="1" applyBorder="1"/>
    <xf numFmtId="4" fontId="8" fillId="0" borderId="4" xfId="0" applyNumberFormat="1" applyFont="1" applyBorder="1" applyAlignment="1">
      <alignment horizontal="right" vertical="center"/>
    </xf>
    <xf numFmtId="0" fontId="8" fillId="3" borderId="7" xfId="0" applyFont="1" applyFill="1" applyBorder="1"/>
    <xf numFmtId="4" fontId="6" fillId="3" borderId="7" xfId="0" applyNumberFormat="1" applyFont="1" applyFill="1" applyBorder="1" applyAlignment="1">
      <alignment horizontal="right" vertical="center"/>
    </xf>
    <xf numFmtId="0" fontId="6" fillId="0" borderId="12" xfId="0" applyFont="1" applyBorder="1" applyAlignment="1">
      <alignment horizontal="center" wrapText="1"/>
    </xf>
    <xf numFmtId="0" fontId="8" fillId="0" borderId="1" xfId="0" applyFont="1" applyFill="1" applyBorder="1"/>
    <xf numFmtId="4" fontId="8" fillId="0" borderId="1" xfId="0" applyNumberFormat="1" applyFont="1" applyFill="1" applyBorder="1" applyAlignment="1">
      <alignment horizontal="right"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4" borderId="1" xfId="0" applyFont="1" applyFill="1" applyBorder="1"/>
    <xf numFmtId="4" fontId="6" fillId="4" borderId="13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right" vertical="center"/>
    </xf>
    <xf numFmtId="49" fontId="8" fillId="0" borderId="14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4" borderId="15" xfId="0" applyFont="1" applyFill="1" applyBorder="1"/>
    <xf numFmtId="49" fontId="6" fillId="3" borderId="16" xfId="0" applyNumberFormat="1" applyFont="1" applyFill="1" applyBorder="1" applyAlignment="1">
      <alignment horizontal="left" vertical="center" wrapText="1"/>
    </xf>
    <xf numFmtId="0" fontId="6" fillId="3" borderId="13" xfId="0" applyFont="1" applyFill="1" applyBorder="1"/>
    <xf numFmtId="4" fontId="6" fillId="3" borderId="13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11" fillId="9" borderId="0" xfId="0" applyNumberFormat="1" applyFont="1" applyFill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4" fontId="9" fillId="9" borderId="2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right" vertical="center"/>
    </xf>
    <xf numFmtId="4" fontId="8" fillId="2" borderId="2" xfId="0" applyNumberFormat="1" applyFont="1" applyFill="1" applyBorder="1" applyAlignment="1">
      <alignment horizontal="right" vertical="center"/>
    </xf>
    <xf numFmtId="4" fontId="8" fillId="0" borderId="12" xfId="0" applyNumberFormat="1" applyFont="1" applyBorder="1" applyAlignment="1">
      <alignment horizontal="right" vertical="center"/>
    </xf>
    <xf numFmtId="4" fontId="8" fillId="9" borderId="2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right" vertical="center"/>
    </xf>
    <xf numFmtId="4" fontId="8" fillId="0" borderId="5" xfId="0" applyNumberFormat="1" applyFont="1" applyBorder="1" applyAlignment="1">
      <alignment horizontal="right" vertical="center"/>
    </xf>
    <xf numFmtId="4" fontId="8" fillId="9" borderId="3" xfId="0" applyNumberFormat="1" applyFont="1" applyFill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horizontal="right" vertical="center"/>
    </xf>
    <xf numFmtId="4" fontId="8" fillId="9" borderId="4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8" fillId="0" borderId="15" xfId="0" applyFont="1" applyBorder="1"/>
    <xf numFmtId="4" fontId="8" fillId="0" borderId="15" xfId="0" applyNumberFormat="1" applyFont="1" applyBorder="1" applyAlignment="1">
      <alignment horizontal="right" vertical="center"/>
    </xf>
    <xf numFmtId="49" fontId="8" fillId="0" borderId="10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/>
    <xf numFmtId="4" fontId="4" fillId="2" borderId="1" xfId="0" applyNumberFormat="1" applyFont="1" applyFill="1" applyBorder="1" applyAlignment="1">
      <alignment horizontal="right" vertical="center"/>
    </xf>
    <xf numFmtId="49" fontId="6" fillId="5" borderId="16" xfId="0" applyNumberFormat="1" applyFont="1" applyFill="1" applyBorder="1" applyAlignment="1">
      <alignment horizontal="left" vertical="center" wrapText="1"/>
    </xf>
    <xf numFmtId="0" fontId="6" fillId="5" borderId="13" xfId="0" applyFont="1" applyFill="1" applyBorder="1"/>
    <xf numFmtId="4" fontId="6" fillId="5" borderId="13" xfId="0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horizontal="left" vertical="center" wrapText="1"/>
    </xf>
    <xf numFmtId="0" fontId="8" fillId="0" borderId="10" xfId="0" applyFont="1" applyBorder="1"/>
    <xf numFmtId="49" fontId="6" fillId="4" borderId="17" xfId="0" applyNumberFormat="1" applyFont="1" applyFill="1" applyBorder="1" applyAlignment="1">
      <alignment horizontal="left" vertical="center" wrapText="1"/>
    </xf>
    <xf numFmtId="0" fontId="8" fillId="4" borderId="13" xfId="0" applyFont="1" applyFill="1" applyBorder="1"/>
    <xf numFmtId="0" fontId="8" fillId="5" borderId="13" xfId="0" applyFont="1" applyFill="1" applyBorder="1"/>
    <xf numFmtId="49" fontId="8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left" vertical="center" wrapText="1"/>
    </xf>
    <xf numFmtId="0" fontId="8" fillId="0" borderId="18" xfId="0" applyFont="1" applyBorder="1"/>
    <xf numFmtId="0" fontId="8" fillId="0" borderId="10" xfId="0" applyFont="1" applyFill="1" applyBorder="1" applyAlignment="1">
      <alignment horizontal="left" vertical="center" wrapText="1"/>
    </xf>
    <xf numFmtId="49" fontId="6" fillId="5" borderId="17" xfId="0" applyNumberFormat="1" applyFont="1" applyFill="1" applyBorder="1" applyAlignment="1">
      <alignment horizontal="left" vertical="center" wrapText="1"/>
    </xf>
    <xf numFmtId="49" fontId="6" fillId="5" borderId="16" xfId="0" applyNumberFormat="1" applyFont="1" applyFill="1" applyBorder="1" applyAlignment="1">
      <alignment wrapText="1"/>
    </xf>
    <xf numFmtId="2" fontId="8" fillId="0" borderId="1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49" fontId="6" fillId="0" borderId="19" xfId="0" applyNumberFormat="1" applyFont="1" applyBorder="1" applyAlignment="1">
      <alignment wrapText="1"/>
    </xf>
    <xf numFmtId="0" fontId="8" fillId="0" borderId="6" xfId="0" applyFont="1" applyBorder="1"/>
    <xf numFmtId="4" fontId="6" fillId="0" borderId="7" xfId="0" applyNumberFormat="1" applyFont="1" applyBorder="1" applyAlignment="1">
      <alignment horizontal="right" vertical="center"/>
    </xf>
    <xf numFmtId="0" fontId="8" fillId="11" borderId="13" xfId="0" applyFont="1" applyFill="1" applyBorder="1"/>
    <xf numFmtId="4" fontId="6" fillId="11" borderId="13" xfId="0" applyNumberFormat="1" applyFont="1" applyFill="1" applyBorder="1" applyAlignment="1">
      <alignment horizontal="right" vertical="center"/>
    </xf>
    <xf numFmtId="2" fontId="8" fillId="0" borderId="3" xfId="0" applyNumberFormat="1" applyFont="1" applyFill="1" applyBorder="1" applyAlignment="1">
      <alignment horizontal="left" vertical="center" wrapText="1"/>
    </xf>
    <xf numFmtId="2" fontId="8" fillId="0" borderId="14" xfId="0" applyNumberFormat="1" applyFont="1" applyBorder="1" applyAlignment="1">
      <alignment wrapText="1"/>
    </xf>
    <xf numFmtId="49" fontId="6" fillId="3" borderId="20" xfId="0" applyNumberFormat="1" applyFont="1" applyFill="1" applyBorder="1" applyAlignment="1">
      <alignment wrapText="1"/>
    </xf>
    <xf numFmtId="2" fontId="8" fillId="3" borderId="21" xfId="0" applyNumberFormat="1" applyFont="1" applyFill="1" applyBorder="1" applyAlignment="1">
      <alignment wrapText="1"/>
    </xf>
    <xf numFmtId="0" fontId="6" fillId="4" borderId="13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/>
    </xf>
    <xf numFmtId="0" fontId="6" fillId="6" borderId="16" xfId="0" applyFont="1" applyFill="1" applyBorder="1" applyAlignment="1">
      <alignment wrapText="1"/>
    </xf>
    <xf numFmtId="0" fontId="8" fillId="6" borderId="13" xfId="0" applyFont="1" applyFill="1" applyBorder="1"/>
    <xf numFmtId="4" fontId="6" fillId="6" borderId="13" xfId="0" applyNumberFormat="1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8" fillId="5" borderId="3" xfId="0" applyFont="1" applyFill="1" applyBorder="1"/>
    <xf numFmtId="4" fontId="6" fillId="5" borderId="3" xfId="0" applyNumberFormat="1" applyFont="1" applyFill="1" applyBorder="1" applyAlignment="1">
      <alignment horizontal="right" vertical="center"/>
    </xf>
    <xf numFmtId="4" fontId="6" fillId="0" borderId="10" xfId="0" applyNumberFormat="1" applyFont="1" applyBorder="1" applyAlignment="1">
      <alignment horizontal="right" vertical="center"/>
    </xf>
    <xf numFmtId="4" fontId="8" fillId="0" borderId="22" xfId="0" applyNumberFormat="1" applyFont="1" applyBorder="1" applyAlignment="1">
      <alignment horizontal="right" vertical="center"/>
    </xf>
    <xf numFmtId="4" fontId="8" fillId="0" borderId="23" xfId="0" applyNumberFormat="1" applyFont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4" fontId="6" fillId="5" borderId="22" xfId="0" applyNumberFormat="1" applyFont="1" applyFill="1" applyBorder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/>
    </xf>
    <xf numFmtId="4" fontId="6" fillId="5" borderId="1" xfId="0" applyNumberFormat="1" applyFont="1" applyFill="1" applyBorder="1" applyAlignment="1">
      <alignment horizontal="right" vertical="center"/>
    </xf>
    <xf numFmtId="0" fontId="8" fillId="0" borderId="24" xfId="0" applyFont="1" applyBorder="1"/>
    <xf numFmtId="49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right" vertical="center"/>
    </xf>
    <xf numFmtId="49" fontId="8" fillId="0" borderId="18" xfId="0" applyNumberFormat="1" applyFont="1" applyBorder="1" applyAlignment="1">
      <alignment horizontal="center"/>
    </xf>
    <xf numFmtId="0" fontId="12" fillId="0" borderId="14" xfId="0" applyFont="1" applyBorder="1"/>
    <xf numFmtId="4" fontId="12" fillId="0" borderId="1" xfId="0" applyNumberFormat="1" applyFont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/>
    </xf>
    <xf numFmtId="0" fontId="13" fillId="9" borderId="24" xfId="0" applyFont="1" applyFill="1" applyBorder="1" applyAlignment="1">
      <alignment wrapText="1"/>
    </xf>
    <xf numFmtId="49" fontId="6" fillId="3" borderId="1" xfId="0" applyNumberFormat="1" applyFont="1" applyFill="1" applyBorder="1" applyAlignment="1">
      <alignment wrapText="1"/>
    </xf>
    <xf numFmtId="4" fontId="8" fillId="3" borderId="6" xfId="0" applyNumberFormat="1" applyFont="1" applyFill="1" applyBorder="1" applyAlignment="1">
      <alignment horizontal="right" vertical="center"/>
    </xf>
    <xf numFmtId="0" fontId="8" fillId="0" borderId="1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2" borderId="1" xfId="0" applyFont="1" applyFill="1" applyBorder="1" applyAlignment="1">
      <alignment wrapText="1"/>
    </xf>
    <xf numFmtId="4" fontId="8" fillId="2" borderId="24" xfId="0" applyNumberFormat="1" applyFont="1" applyFill="1" applyBorder="1" applyAlignment="1">
      <alignment horizontal="right" vertical="center"/>
    </xf>
    <xf numFmtId="4" fontId="8" fillId="9" borderId="24" xfId="0" applyNumberFormat="1" applyFont="1" applyFill="1" applyBorder="1" applyAlignment="1">
      <alignment horizontal="right" vertical="center"/>
    </xf>
    <xf numFmtId="0" fontId="8" fillId="9" borderId="3" xfId="0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wrapText="1"/>
    </xf>
    <xf numFmtId="0" fontId="13" fillId="9" borderId="3" xfId="0" applyFont="1" applyFill="1" applyBorder="1" applyAlignment="1">
      <alignment wrapText="1"/>
    </xf>
    <xf numFmtId="49" fontId="6" fillId="5" borderId="19" xfId="0" applyNumberFormat="1" applyFont="1" applyFill="1" applyBorder="1" applyAlignment="1">
      <alignment vertical="center" wrapText="1"/>
    </xf>
    <xf numFmtId="0" fontId="8" fillId="5" borderId="7" xfId="0" applyFont="1" applyFill="1" applyBorder="1" applyAlignment="1">
      <alignment horizontal="center"/>
    </xf>
    <xf numFmtId="4" fontId="8" fillId="5" borderId="7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left" vertical="center" wrapText="1"/>
    </xf>
    <xf numFmtId="0" fontId="8" fillId="12" borderId="1" xfId="0" applyFont="1" applyFill="1" applyBorder="1"/>
    <xf numFmtId="4" fontId="8" fillId="12" borderId="1" xfId="0" applyNumberFormat="1" applyFont="1" applyFill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4" fontId="8" fillId="3" borderId="2" xfId="0" applyNumberFormat="1" applyFont="1" applyFill="1" applyBorder="1" applyAlignment="1">
      <alignment horizontal="right" vertical="center"/>
    </xf>
    <xf numFmtId="4" fontId="12" fillId="0" borderId="3" xfId="0" applyNumberFormat="1" applyFont="1" applyBorder="1" applyAlignment="1">
      <alignment horizontal="right" vertical="center"/>
    </xf>
    <xf numFmtId="4" fontId="8" fillId="12" borderId="2" xfId="0" applyNumberFormat="1" applyFont="1" applyFill="1" applyBorder="1" applyAlignment="1">
      <alignment horizontal="right" vertical="center"/>
    </xf>
    <xf numFmtId="0" fontId="14" fillId="0" borderId="0" xfId="0" applyFont="1"/>
    <xf numFmtId="0" fontId="8" fillId="12" borderId="3" xfId="0" applyFont="1" applyFill="1" applyBorder="1"/>
    <xf numFmtId="4" fontId="8" fillId="12" borderId="3" xfId="0" applyNumberFormat="1" applyFont="1" applyFill="1" applyBorder="1" applyAlignment="1">
      <alignment horizontal="right" vertical="center"/>
    </xf>
    <xf numFmtId="0" fontId="8" fillId="12" borderId="0" xfId="0" applyFont="1" applyFill="1" applyBorder="1" applyAlignment="1">
      <alignment horizontal="center" vertical="center" wrapText="1"/>
    </xf>
    <xf numFmtId="0" fontId="8" fillId="12" borderId="0" xfId="0" applyFont="1" applyFill="1" applyBorder="1" applyAlignment="1">
      <alignment horizontal="left" vertical="center" wrapText="1"/>
    </xf>
    <xf numFmtId="0" fontId="8" fillId="7" borderId="3" xfId="0" applyFont="1" applyFill="1" applyBorder="1"/>
    <xf numFmtId="4" fontId="8" fillId="7" borderId="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wrapText="1"/>
    </xf>
    <xf numFmtId="0" fontId="8" fillId="0" borderId="13" xfId="0" applyFont="1" applyBorder="1"/>
    <xf numFmtId="4" fontId="6" fillId="0" borderId="13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left" vertical="center" wrapText="1"/>
    </xf>
    <xf numFmtId="0" fontId="8" fillId="9" borderId="2" xfId="0" applyFont="1" applyFill="1" applyBorder="1" applyAlignment="1">
      <alignment horizontal="left" vertical="center" wrapText="1"/>
    </xf>
    <xf numFmtId="0" fontId="4" fillId="9" borderId="1" xfId="0" applyFont="1" applyFill="1" applyBorder="1"/>
    <xf numFmtId="4" fontId="4" fillId="9" borderId="1" xfId="0" applyNumberFormat="1" applyFont="1" applyFill="1" applyBorder="1" applyAlignment="1">
      <alignment horizontal="right" vertical="center"/>
    </xf>
    <xf numFmtId="0" fontId="15" fillId="9" borderId="1" xfId="0" applyFont="1" applyFill="1" applyBorder="1" applyAlignment="1">
      <alignment wrapText="1"/>
    </xf>
    <xf numFmtId="0" fontId="8" fillId="6" borderId="4" xfId="0" applyFont="1" applyFill="1" applyBorder="1"/>
    <xf numFmtId="4" fontId="8" fillId="6" borderId="4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8" fillId="9" borderId="1" xfId="0" applyFont="1" applyFill="1" applyBorder="1"/>
    <xf numFmtId="1" fontId="8" fillId="0" borderId="1" xfId="0" applyNumberFormat="1" applyFont="1" applyFill="1" applyBorder="1" applyAlignment="1">
      <alignment horizontal="left" vertical="center" wrapText="1"/>
    </xf>
    <xf numFmtId="1" fontId="8" fillId="0" borderId="2" xfId="0" applyNumberFormat="1" applyFont="1" applyFill="1" applyBorder="1" applyAlignment="1">
      <alignment horizontal="left" vertical="center" wrapText="1"/>
    </xf>
    <xf numFmtId="49" fontId="8" fillId="12" borderId="1" xfId="0" applyNumberFormat="1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left" vertical="center" wrapText="1"/>
    </xf>
    <xf numFmtId="0" fontId="6" fillId="12" borderId="2" xfId="0" applyFont="1" applyFill="1" applyBorder="1" applyAlignment="1">
      <alignment horizontal="left" vertical="center" wrapText="1"/>
    </xf>
    <xf numFmtId="0" fontId="8" fillId="7" borderId="1" xfId="0" applyFont="1" applyFill="1" applyBorder="1"/>
    <xf numFmtId="4" fontId="8" fillId="7" borderId="1" xfId="0" applyNumberFormat="1" applyFont="1" applyFill="1" applyBorder="1" applyAlignment="1">
      <alignment horizontal="right" vertical="center"/>
    </xf>
    <xf numFmtId="1" fontId="8" fillId="0" borderId="1" xfId="0" applyNumberFormat="1" applyFont="1" applyFill="1" applyBorder="1" applyAlignment="1">
      <alignment wrapText="1"/>
    </xf>
    <xf numFmtId="1" fontId="8" fillId="0" borderId="1" xfId="0" applyNumberFormat="1" applyFont="1" applyFill="1" applyBorder="1" applyAlignment="1">
      <alignment horizontal="right" vertical="center" wrapText="1"/>
    </xf>
    <xf numFmtId="1" fontId="8" fillId="0" borderId="24" xfId="0" applyNumberFormat="1" applyFont="1" applyFill="1" applyBorder="1" applyAlignment="1">
      <alignment horizontal="right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4" fontId="8" fillId="5" borderId="1" xfId="0" applyNumberFormat="1" applyFont="1" applyFill="1" applyBorder="1" applyAlignment="1">
      <alignment horizontal="right" vertical="center"/>
    </xf>
    <xf numFmtId="1" fontId="6" fillId="0" borderId="1" xfId="0" applyNumberFormat="1" applyFont="1" applyFill="1" applyBorder="1" applyAlignment="1">
      <alignment horizontal="left" vertical="center" wrapText="1"/>
    </xf>
    <xf numFmtId="4" fontId="6" fillId="9" borderId="1" xfId="0" applyNumberFormat="1" applyFont="1" applyFill="1" applyBorder="1" applyAlignment="1">
      <alignment horizontal="right" vertical="center"/>
    </xf>
    <xf numFmtId="4" fontId="8" fillId="12" borderId="22" xfId="0" applyNumberFormat="1" applyFont="1" applyFill="1" applyBorder="1" applyAlignment="1">
      <alignment horizontal="right" vertical="center"/>
    </xf>
    <xf numFmtId="4" fontId="4" fillId="9" borderId="2" xfId="0" applyNumberFormat="1" applyFont="1" applyFill="1" applyBorder="1" applyAlignment="1">
      <alignment horizontal="right" vertical="center"/>
    </xf>
    <xf numFmtId="4" fontId="4" fillId="6" borderId="1" xfId="0" applyNumberFormat="1" applyFont="1" applyFill="1" applyBorder="1" applyAlignment="1">
      <alignment horizontal="right" vertical="center"/>
    </xf>
    <xf numFmtId="4" fontId="6" fillId="0" borderId="11" xfId="0" applyNumberFormat="1" applyFont="1" applyBorder="1" applyAlignment="1">
      <alignment horizontal="right" vertical="center"/>
    </xf>
    <xf numFmtId="0" fontId="6" fillId="11" borderId="26" xfId="0" applyFont="1" applyFill="1" applyBorder="1"/>
    <xf numFmtId="4" fontId="6" fillId="11" borderId="27" xfId="0" applyNumberFormat="1" applyFont="1" applyFill="1" applyBorder="1" applyAlignment="1">
      <alignment horizontal="right" vertical="center"/>
    </xf>
    <xf numFmtId="4" fontId="6" fillId="11" borderId="28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/>
    <xf numFmtId="4" fontId="6" fillId="3" borderId="1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left" vertical="center" wrapText="1"/>
    </xf>
    <xf numFmtId="1" fontId="8" fillId="0" borderId="24" xfId="0" applyNumberFormat="1" applyFont="1" applyBorder="1" applyAlignment="1">
      <alignment horizontal="left"/>
    </xf>
    <xf numFmtId="1" fontId="8" fillId="0" borderId="2" xfId="0" applyNumberFormat="1" applyFont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4" fontId="8" fillId="0" borderId="24" xfId="0" applyNumberFormat="1" applyFont="1" applyBorder="1" applyAlignment="1">
      <alignment horizontal="right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left" vertical="center" wrapText="1"/>
    </xf>
    <xf numFmtId="1" fontId="6" fillId="3" borderId="29" xfId="0" applyNumberFormat="1" applyFont="1" applyFill="1" applyBorder="1" applyAlignment="1">
      <alignment horizontal="left"/>
    </xf>
    <xf numFmtId="0" fontId="8" fillId="5" borderId="1" xfId="0" applyFont="1" applyFill="1" applyBorder="1"/>
    <xf numFmtId="49" fontId="8" fillId="0" borderId="24" xfId="0" applyNumberFormat="1" applyFont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4" fontId="8" fillId="11" borderId="1" xfId="0" applyNumberFormat="1" applyFont="1" applyFill="1" applyBorder="1"/>
    <xf numFmtId="4" fontId="6" fillId="11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left" vertical="center" wrapText="1"/>
    </xf>
    <xf numFmtId="0" fontId="8" fillId="6" borderId="1" xfId="0" applyFont="1" applyFill="1" applyBorder="1"/>
    <xf numFmtId="4" fontId="6" fillId="6" borderId="1" xfId="0" applyNumberFormat="1" applyFont="1" applyFill="1" applyBorder="1" applyAlignment="1">
      <alignment horizontal="right" vertical="center"/>
    </xf>
    <xf numFmtId="0" fontId="4" fillId="8" borderId="0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left" vertical="center" wrapText="1"/>
    </xf>
    <xf numFmtId="4" fontId="4" fillId="8" borderId="0" xfId="0" applyNumberFormat="1" applyFont="1" applyFill="1" applyBorder="1" applyAlignment="1">
      <alignment horizontal="right" vertical="center"/>
    </xf>
    <xf numFmtId="0" fontId="6" fillId="0" borderId="1" xfId="0" applyFont="1" applyBorder="1"/>
    <xf numFmtId="4" fontId="6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8" fillId="9" borderId="24" xfId="0" applyFont="1" applyFill="1" applyBorder="1" applyAlignment="1">
      <alignment horizontal="left" vertical="center" wrapText="1"/>
    </xf>
    <xf numFmtId="4" fontId="6" fillId="11" borderId="30" xfId="0" applyNumberFormat="1" applyFont="1" applyFill="1" applyBorder="1" applyAlignment="1">
      <alignment horizontal="right" vertical="center"/>
    </xf>
    <xf numFmtId="4" fontId="6" fillId="3" borderId="2" xfId="0" applyNumberFormat="1" applyFont="1" applyFill="1" applyBorder="1" applyAlignment="1">
      <alignment horizontal="right" vertical="center"/>
    </xf>
    <xf numFmtId="4" fontId="8" fillId="5" borderId="2" xfId="0" applyNumberFormat="1" applyFont="1" applyFill="1" applyBorder="1" applyAlignment="1">
      <alignment horizontal="right" vertical="center"/>
    </xf>
    <xf numFmtId="4" fontId="6" fillId="5" borderId="2" xfId="0" applyNumberFormat="1" applyFont="1" applyFill="1" applyBorder="1" applyAlignment="1">
      <alignment horizontal="right" vertical="center"/>
    </xf>
    <xf numFmtId="4" fontId="6" fillId="11" borderId="2" xfId="0" applyNumberFormat="1" applyFont="1" applyFill="1" applyBorder="1" applyAlignment="1">
      <alignment horizontal="right" vertical="center"/>
    </xf>
    <xf numFmtId="4" fontId="6" fillId="0" borderId="24" xfId="0" applyNumberFormat="1" applyFont="1" applyBorder="1" applyAlignment="1">
      <alignment horizontal="right" vertical="center"/>
    </xf>
    <xf numFmtId="4" fontId="6" fillId="0" borderId="29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/>
    </xf>
    <xf numFmtId="4" fontId="2" fillId="0" borderId="0" xfId="0" applyNumberFormat="1" applyFont="1"/>
    <xf numFmtId="4" fontId="8" fillId="13" borderId="1" xfId="0" applyNumberFormat="1" applyFont="1" applyFill="1" applyBorder="1" applyAlignment="1">
      <alignment horizontal="right" vertical="center"/>
    </xf>
    <xf numFmtId="4" fontId="4" fillId="8" borderId="1" xfId="0" applyNumberFormat="1" applyFont="1" applyFill="1" applyBorder="1" applyAlignment="1">
      <alignment horizontal="right" vertical="center"/>
    </xf>
    <xf numFmtId="0" fontId="6" fillId="9" borderId="1" xfId="0" applyFont="1" applyFill="1" applyBorder="1" applyAlignment="1">
      <alignment horizontal="left" vertical="center" wrapText="1"/>
    </xf>
    <xf numFmtId="0" fontId="4" fillId="9" borderId="0" xfId="0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left" vertical="center" wrapText="1"/>
    </xf>
    <xf numFmtId="0" fontId="4" fillId="9" borderId="0" xfId="0" applyFont="1" applyFill="1" applyBorder="1"/>
    <xf numFmtId="4" fontId="4" fillId="9" borderId="0" xfId="0" applyNumberFormat="1" applyFont="1" applyFill="1" applyBorder="1" applyAlignment="1">
      <alignment horizontal="right" vertical="center"/>
    </xf>
    <xf numFmtId="0" fontId="8" fillId="9" borderId="1" xfId="0" applyFont="1" applyFill="1" applyBorder="1" applyAlignment="1"/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right" vertical="center"/>
    </xf>
    <xf numFmtId="0" fontId="6" fillId="0" borderId="24" xfId="0" applyFont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/>
    </xf>
    <xf numFmtId="0" fontId="8" fillId="7" borderId="2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4" fontId="4" fillId="2" borderId="24" xfId="0" applyNumberFormat="1" applyFont="1" applyFill="1" applyBorder="1" applyAlignment="1">
      <alignment horizontal="left" vertical="center" wrapText="1"/>
    </xf>
    <xf numFmtId="4" fontId="4" fillId="2" borderId="24" xfId="0" applyNumberFormat="1" applyFont="1" applyFill="1" applyBorder="1"/>
    <xf numFmtId="4" fontId="4" fillId="0" borderId="0" xfId="0" applyNumberFormat="1" applyFont="1" applyAlignment="1">
      <alignment horizontal="right" vertical="center"/>
    </xf>
    <xf numFmtId="4" fontId="6" fillId="9" borderId="2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right" vertical="center"/>
    </xf>
    <xf numFmtId="4" fontId="4" fillId="9" borderId="3" xfId="0" applyNumberFormat="1" applyFont="1" applyFill="1" applyBorder="1" applyAlignment="1">
      <alignment horizontal="right" vertical="center"/>
    </xf>
    <xf numFmtId="0" fontId="16" fillId="0" borderId="0" xfId="0" applyFont="1"/>
    <xf numFmtId="0" fontId="16" fillId="0" borderId="0" xfId="0" applyFont="1" applyFill="1"/>
    <xf numFmtId="0" fontId="16" fillId="2" borderId="0" xfId="0" applyFont="1" applyFill="1"/>
    <xf numFmtId="0" fontId="25" fillId="0" borderId="0" xfId="0" applyFont="1" applyAlignment="1">
      <alignment vertical="center"/>
    </xf>
    <xf numFmtId="0" fontId="25" fillId="2" borderId="0" xfId="0" applyFont="1" applyFill="1"/>
    <xf numFmtId="0" fontId="25" fillId="3" borderId="0" xfId="0" applyFont="1" applyFill="1"/>
    <xf numFmtId="0" fontId="25" fillId="4" borderId="0" xfId="0" applyFont="1" applyFill="1"/>
    <xf numFmtId="0" fontId="25" fillId="5" borderId="0" xfId="0" applyFont="1" applyFill="1"/>
    <xf numFmtId="0" fontId="25" fillId="15" borderId="0" xfId="0" applyFont="1" applyFill="1"/>
    <xf numFmtId="0" fontId="26" fillId="0" borderId="0" xfId="0" applyFont="1"/>
    <xf numFmtId="0" fontId="25" fillId="7" borderId="0" xfId="0" applyFont="1" applyFill="1"/>
    <xf numFmtId="0" fontId="25" fillId="6" borderId="0" xfId="0" applyFont="1" applyFill="1"/>
    <xf numFmtId="0" fontId="25" fillId="8" borderId="0" xfId="0" applyFont="1" applyFill="1"/>
    <xf numFmtId="0" fontId="5" fillId="0" borderId="0" xfId="0" applyFont="1" applyAlignment="1">
      <alignment wrapText="1"/>
    </xf>
    <xf numFmtId="4" fontId="5" fillId="0" borderId="0" xfId="0" applyNumberFormat="1" applyFont="1"/>
    <xf numFmtId="0" fontId="25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8" fillId="9" borderId="1" xfId="0" applyFont="1" applyFill="1" applyBorder="1" applyAlignment="1">
      <alignment horizontal="center" vertical="center" wrapText="1"/>
    </xf>
    <xf numFmtId="4" fontId="18" fillId="9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/>
    <xf numFmtId="49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/>
    <xf numFmtId="0" fontId="8" fillId="0" borderId="2" xfId="0" applyFont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6" fillId="3" borderId="7" xfId="0" applyFont="1" applyFill="1" applyBorder="1" applyAlignment="1">
      <alignment horizontal="center" wrapText="1"/>
    </xf>
    <xf numFmtId="4" fontId="10" fillId="3" borderId="9" xfId="0" applyNumberFormat="1" applyFont="1" applyFill="1" applyBorder="1"/>
    <xf numFmtId="4" fontId="8" fillId="0" borderId="10" xfId="0" applyNumberFormat="1" applyFont="1" applyBorder="1"/>
    <xf numFmtId="4" fontId="6" fillId="3" borderId="7" xfId="0" applyNumberFormat="1" applyFont="1" applyFill="1" applyBorder="1"/>
    <xf numFmtId="4" fontId="6" fillId="3" borderId="20" xfId="0" applyNumberFormat="1" applyFont="1" applyFill="1" applyBorder="1"/>
    <xf numFmtId="0" fontId="8" fillId="0" borderId="3" xfId="0" applyFont="1" applyBorder="1" applyAlignment="1">
      <alignment wrapText="1"/>
    </xf>
    <xf numFmtId="4" fontId="8" fillId="0" borderId="3" xfId="0" applyNumberFormat="1" applyFont="1" applyBorder="1"/>
    <xf numFmtId="1" fontId="8" fillId="0" borderId="2" xfId="0" applyNumberFormat="1" applyFont="1" applyBorder="1" applyAlignment="1">
      <alignment horizontal="left" wrapText="1"/>
    </xf>
    <xf numFmtId="4" fontId="6" fillId="4" borderId="13" xfId="0" applyNumberFormat="1" applyFont="1" applyFill="1" applyBorder="1"/>
    <xf numFmtId="0" fontId="8" fillId="0" borderId="14" xfId="0" applyFont="1" applyBorder="1" applyAlignment="1">
      <alignment wrapText="1"/>
    </xf>
    <xf numFmtId="4" fontId="8" fillId="0" borderId="4" xfId="0" applyNumberFormat="1" applyFont="1" applyBorder="1"/>
    <xf numFmtId="4" fontId="6" fillId="3" borderId="13" xfId="0" applyNumberFormat="1" applyFont="1" applyFill="1" applyBorder="1"/>
    <xf numFmtId="4" fontId="6" fillId="0" borderId="4" xfId="0" applyNumberFormat="1" applyFont="1" applyBorder="1"/>
    <xf numFmtId="4" fontId="11" fillId="0" borderId="0" xfId="0" applyNumberFormat="1" applyFont="1" applyAlignment="1">
      <alignment horizontal="center"/>
    </xf>
    <xf numFmtId="4" fontId="11" fillId="9" borderId="0" xfId="0" applyNumberFormat="1" applyFont="1" applyFill="1" applyAlignment="1">
      <alignment horizontal="center"/>
    </xf>
    <xf numFmtId="4" fontId="11" fillId="0" borderId="0" xfId="0" applyNumberFormat="1" applyFont="1"/>
    <xf numFmtId="4" fontId="7" fillId="0" borderId="1" xfId="0" applyNumberFormat="1" applyFont="1" applyBorder="1"/>
    <xf numFmtId="4" fontId="18" fillId="9" borderId="2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wrapText="1"/>
    </xf>
    <xf numFmtId="4" fontId="8" fillId="0" borderId="2" xfId="0" applyNumberFormat="1" applyFont="1" applyBorder="1"/>
    <xf numFmtId="4" fontId="8" fillId="2" borderId="2" xfId="0" applyNumberFormat="1" applyFont="1" applyFill="1" applyBorder="1"/>
    <xf numFmtId="4" fontId="8" fillId="9" borderId="1" xfId="0" applyNumberFormat="1" applyFont="1" applyFill="1" applyBorder="1"/>
    <xf numFmtId="4" fontId="8" fillId="0" borderId="12" xfId="0" applyNumberFormat="1" applyFont="1" applyBorder="1"/>
    <xf numFmtId="4" fontId="8" fillId="9" borderId="2" xfId="0" applyNumberFormat="1" applyFont="1" applyFill="1" applyBorder="1"/>
    <xf numFmtId="4" fontId="6" fillId="3" borderId="9" xfId="0" applyNumberFormat="1" applyFont="1" applyFill="1" applyBorder="1"/>
    <xf numFmtId="4" fontId="6" fillId="3" borderId="21" xfId="0" applyNumberFormat="1" applyFont="1" applyFill="1" applyBorder="1"/>
    <xf numFmtId="4" fontId="6" fillId="3" borderId="8" xfId="0" applyNumberFormat="1" applyFont="1" applyFill="1" applyBorder="1"/>
    <xf numFmtId="4" fontId="6" fillId="4" borderId="31" xfId="0" applyNumberFormat="1" applyFont="1" applyFill="1" applyBorder="1"/>
    <xf numFmtId="4" fontId="8" fillId="0" borderId="5" xfId="0" applyNumberFormat="1" applyFont="1" applyBorder="1"/>
    <xf numFmtId="4" fontId="8" fillId="9" borderId="3" xfId="0" applyNumberFormat="1" applyFont="1" applyFill="1" applyBorder="1"/>
    <xf numFmtId="4" fontId="6" fillId="3" borderId="31" xfId="0" applyNumberFormat="1" applyFont="1" applyFill="1" applyBorder="1"/>
    <xf numFmtId="4" fontId="6" fillId="0" borderId="5" xfId="0" applyNumberFormat="1" applyFont="1" applyBorder="1"/>
    <xf numFmtId="4" fontId="8" fillId="0" borderId="22" xfId="0" applyNumberFormat="1" applyFont="1" applyBorder="1"/>
    <xf numFmtId="4" fontId="8" fillId="10" borderId="1" xfId="0" applyNumberFormat="1" applyFont="1" applyFill="1" applyBorder="1"/>
    <xf numFmtId="4" fontId="6" fillId="3" borderId="1" xfId="0" applyNumberFormat="1" applyFont="1" applyFill="1" applyBorder="1"/>
    <xf numFmtId="4" fontId="6" fillId="4" borderId="1" xfId="0" applyNumberFormat="1" applyFont="1" applyFill="1" applyBorder="1"/>
    <xf numFmtId="4" fontId="6" fillId="0" borderId="1" xfId="0" applyNumberFormat="1" applyFont="1" applyBorder="1"/>
    <xf numFmtId="4" fontId="8" fillId="0" borderId="15" xfId="0" applyNumberFormat="1" applyFont="1" applyBorder="1"/>
    <xf numFmtId="4" fontId="6" fillId="5" borderId="13" xfId="0" applyNumberFormat="1" applyFont="1" applyFill="1" applyBorder="1"/>
    <xf numFmtId="0" fontId="6" fillId="0" borderId="10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6" fillId="0" borderId="32" xfId="0" applyNumberFormat="1" applyFont="1" applyBorder="1" applyAlignment="1">
      <alignment wrapText="1"/>
    </xf>
    <xf numFmtId="0" fontId="8" fillId="0" borderId="10" xfId="0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8" fillId="0" borderId="24" xfId="0" applyNumberFormat="1" applyFont="1" applyBorder="1" applyAlignment="1">
      <alignment wrapText="1"/>
    </xf>
    <xf numFmtId="2" fontId="8" fillId="0" borderId="3" xfId="0" applyNumberFormat="1" applyFont="1" applyBorder="1" applyAlignment="1">
      <alignment wrapText="1"/>
    </xf>
    <xf numFmtId="2" fontId="8" fillId="5" borderId="16" xfId="0" applyNumberFormat="1" applyFont="1" applyFill="1" applyBorder="1" applyAlignment="1">
      <alignment wrapText="1"/>
    </xf>
    <xf numFmtId="4" fontId="6" fillId="0" borderId="7" xfId="0" applyNumberFormat="1" applyFont="1" applyBorder="1"/>
    <xf numFmtId="4" fontId="6" fillId="11" borderId="13" xfId="0" applyNumberFormat="1" applyFont="1" applyFill="1" applyBorder="1"/>
    <xf numFmtId="0" fontId="4" fillId="0" borderId="1" xfId="0" applyFont="1" applyBorder="1" applyAlignment="1">
      <alignment wrapText="1"/>
    </xf>
    <xf numFmtId="0" fontId="8" fillId="15" borderId="13" xfId="0" applyFont="1" applyFill="1" applyBorder="1"/>
    <xf numFmtId="4" fontId="6" fillId="15" borderId="13" xfId="0" applyNumberFormat="1" applyFont="1" applyFill="1" applyBorder="1"/>
    <xf numFmtId="0" fontId="6" fillId="5" borderId="3" xfId="0" applyFont="1" applyFill="1" applyBorder="1" applyAlignment="1">
      <alignment horizontal="center" wrapText="1"/>
    </xf>
    <xf numFmtId="4" fontId="6" fillId="5" borderId="3" xfId="0" applyNumberFormat="1" applyFont="1" applyFill="1" applyBorder="1"/>
    <xf numFmtId="4" fontId="6" fillId="0" borderId="10" xfId="0" applyNumberFormat="1" applyFont="1" applyBorder="1"/>
    <xf numFmtId="0" fontId="8" fillId="3" borderId="4" xfId="0" applyFont="1" applyFill="1" applyBorder="1" applyAlignment="1">
      <alignment wrapText="1"/>
    </xf>
    <xf numFmtId="4" fontId="8" fillId="3" borderId="1" xfId="0" applyNumberFormat="1" applyFont="1" applyFill="1" applyBorder="1"/>
    <xf numFmtId="4" fontId="8" fillId="0" borderId="23" xfId="0" applyNumberFormat="1" applyFont="1" applyBorder="1"/>
    <xf numFmtId="4" fontId="6" fillId="5" borderId="31" xfId="0" applyNumberFormat="1" applyFont="1" applyFill="1" applyBorder="1"/>
    <xf numFmtId="4" fontId="6" fillId="5" borderId="1" xfId="0" applyNumberFormat="1" applyFont="1" applyFill="1" applyBorder="1"/>
    <xf numFmtId="4" fontId="6" fillId="5" borderId="5" xfId="0" applyNumberFormat="1" applyFont="1" applyFill="1" applyBorder="1"/>
    <xf numFmtId="4" fontId="6" fillId="0" borderId="8" xfId="0" applyNumberFormat="1" applyFont="1" applyBorder="1"/>
    <xf numFmtId="4" fontId="6" fillId="11" borderId="31" xfId="0" applyNumberFormat="1" applyFont="1" applyFill="1" applyBorder="1"/>
    <xf numFmtId="4" fontId="8" fillId="9" borderId="4" xfId="0" applyNumberFormat="1" applyFont="1" applyFill="1" applyBorder="1"/>
    <xf numFmtId="4" fontId="6" fillId="15" borderId="31" xfId="0" applyNumberFormat="1" applyFont="1" applyFill="1" applyBorder="1"/>
    <xf numFmtId="4" fontId="6" fillId="5" borderId="22" xfId="0" applyNumberFormat="1" applyFont="1" applyFill="1" applyBorder="1"/>
    <xf numFmtId="4" fontId="6" fillId="0" borderId="12" xfId="0" applyNumberFormat="1" applyFont="1" applyBorder="1"/>
    <xf numFmtId="4" fontId="6" fillId="0" borderId="2" xfId="0" applyNumberFormat="1" applyFont="1" applyBorder="1"/>
    <xf numFmtId="4" fontId="8" fillId="3" borderId="2" xfId="0" applyNumberFormat="1" applyFont="1" applyFill="1" applyBorder="1"/>
    <xf numFmtId="4" fontId="6" fillId="11" borderId="1" xfId="0" applyNumberFormat="1" applyFont="1" applyFill="1" applyBorder="1"/>
    <xf numFmtId="4" fontId="6" fillId="15" borderId="1" xfId="0" applyNumberFormat="1" applyFont="1" applyFill="1" applyBorder="1"/>
    <xf numFmtId="49" fontId="27" fillId="0" borderId="3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wrapText="1"/>
    </xf>
    <xf numFmtId="0" fontId="27" fillId="0" borderId="14" xfId="0" applyFont="1" applyBorder="1"/>
    <xf numFmtId="4" fontId="27" fillId="0" borderId="3" xfId="0" applyNumberFormat="1" applyFont="1" applyBorder="1"/>
    <xf numFmtId="4" fontId="8" fillId="3" borderId="33" xfId="0" applyNumberFormat="1" applyFont="1" applyFill="1" applyBorder="1"/>
    <xf numFmtId="4" fontId="8" fillId="2" borderId="24" xfId="0" applyNumberFormat="1" applyFont="1" applyFill="1" applyBorder="1"/>
    <xf numFmtId="0" fontId="8" fillId="9" borderId="1" xfId="0" applyFont="1" applyFill="1" applyBorder="1" applyAlignment="1">
      <alignment horizontal="left" wrapText="1"/>
    </xf>
    <xf numFmtId="4" fontId="8" fillId="5" borderId="7" xfId="0" applyNumberFormat="1" applyFont="1" applyFill="1" applyBorder="1"/>
    <xf numFmtId="0" fontId="8" fillId="3" borderId="1" xfId="0" applyFont="1" applyFill="1" applyBorder="1" applyAlignment="1">
      <alignment wrapText="1"/>
    </xf>
    <xf numFmtId="4" fontId="8" fillId="0" borderId="1" xfId="0" applyNumberFormat="1" applyFont="1" applyBorder="1" applyAlignment="1">
      <alignment horizontal="center"/>
    </xf>
    <xf numFmtId="0" fontId="8" fillId="12" borderId="1" xfId="0" applyFont="1" applyFill="1" applyBorder="1" applyAlignment="1">
      <alignment wrapText="1"/>
    </xf>
    <xf numFmtId="4" fontId="8" fillId="12" borderId="1" xfId="0" applyNumberFormat="1" applyFont="1" applyFill="1" applyBorder="1" applyAlignment="1">
      <alignment horizontal="center"/>
    </xf>
    <xf numFmtId="4" fontId="8" fillId="12" borderId="3" xfId="0" applyNumberFormat="1" applyFont="1" applyFill="1" applyBorder="1" applyAlignment="1">
      <alignment horizontal="center"/>
    </xf>
    <xf numFmtId="4" fontId="8" fillId="7" borderId="3" xfId="0" applyNumberFormat="1" applyFont="1" applyFill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4" fontId="8" fillId="0" borderId="10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 wrapText="1"/>
    </xf>
    <xf numFmtId="0" fontId="8" fillId="9" borderId="2" xfId="0" applyFont="1" applyFill="1" applyBorder="1" applyAlignment="1">
      <alignment wrapText="1"/>
    </xf>
    <xf numFmtId="4" fontId="27" fillId="0" borderId="22" xfId="0" applyNumberFormat="1" applyFont="1" applyBorder="1"/>
    <xf numFmtId="4" fontId="8" fillId="9" borderId="33" xfId="0" applyNumberFormat="1" applyFont="1" applyFill="1" applyBorder="1"/>
    <xf numFmtId="4" fontId="8" fillId="3" borderId="17" xfId="0" applyNumberFormat="1" applyFont="1" applyFill="1" applyBorder="1"/>
    <xf numFmtId="4" fontId="8" fillId="0" borderId="2" xfId="0" applyNumberFormat="1" applyFont="1" applyBorder="1" applyAlignment="1">
      <alignment horizontal="center"/>
    </xf>
    <xf numFmtId="4" fontId="8" fillId="12" borderId="2" xfId="0" applyNumberFormat="1" applyFont="1" applyFill="1" applyBorder="1" applyAlignment="1">
      <alignment horizontal="center"/>
    </xf>
    <xf numFmtId="4" fontId="8" fillId="7" borderId="22" xfId="0" applyNumberFormat="1" applyFont="1" applyFill="1" applyBorder="1" applyAlignment="1">
      <alignment horizontal="center"/>
    </xf>
    <xf numFmtId="4" fontId="6" fillId="0" borderId="31" xfId="0" applyNumberFormat="1" applyFont="1" applyBorder="1" applyAlignment="1">
      <alignment horizontal="center"/>
    </xf>
    <xf numFmtId="4" fontId="8" fillId="0" borderId="12" xfId="0" applyNumberFormat="1" applyFont="1" applyBorder="1" applyAlignment="1">
      <alignment horizontal="center"/>
    </xf>
    <xf numFmtId="4" fontId="27" fillId="0" borderId="1" xfId="0" applyNumberFormat="1" applyFont="1" applyBorder="1"/>
    <xf numFmtId="0" fontId="18" fillId="0" borderId="1" xfId="0" applyFont="1" applyBorder="1" applyAlignment="1">
      <alignment horizontal="left"/>
    </xf>
    <xf numFmtId="4" fontId="19" fillId="0" borderId="1" xfId="0" applyNumberFormat="1" applyFont="1" applyBorder="1" applyAlignment="1">
      <alignment horizontal="center"/>
    </xf>
    <xf numFmtId="4" fontId="8" fillId="12" borderId="1" xfId="0" applyNumberFormat="1" applyFont="1" applyFill="1" applyBorder="1"/>
    <xf numFmtId="4" fontId="8" fillId="7" borderId="1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9" fontId="8" fillId="0" borderId="15" xfId="0" applyNumberFormat="1" applyFont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wrapText="1"/>
    </xf>
    <xf numFmtId="0" fontId="4" fillId="6" borderId="1" xfId="0" applyFont="1" applyFill="1" applyBorder="1"/>
    <xf numFmtId="0" fontId="8" fillId="9" borderId="24" xfId="0" applyFont="1" applyFill="1" applyBorder="1" applyAlignment="1">
      <alignment wrapText="1"/>
    </xf>
    <xf numFmtId="0" fontId="8" fillId="6" borderId="10" xfId="0" applyFont="1" applyFill="1" applyBorder="1"/>
    <xf numFmtId="4" fontId="8" fillId="6" borderId="7" xfId="0" applyNumberFormat="1" applyFont="1" applyFill="1" applyBorder="1"/>
    <xf numFmtId="4" fontId="6" fillId="0" borderId="11" xfId="0" applyNumberFormat="1" applyFont="1" applyBorder="1"/>
    <xf numFmtId="0" fontId="6" fillId="11" borderId="34" xfId="0" applyFont="1" applyFill="1" applyBorder="1"/>
    <xf numFmtId="4" fontId="6" fillId="11" borderId="16" xfId="0" applyNumberFormat="1" applyFont="1" applyFill="1" applyBorder="1"/>
    <xf numFmtId="0" fontId="8" fillId="0" borderId="0" xfId="0" applyFont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1" fontId="8" fillId="0" borderId="1" xfId="0" applyNumberFormat="1" applyFont="1" applyBorder="1" applyAlignment="1">
      <alignment horizontal="left" wrapText="1"/>
    </xf>
    <xf numFmtId="0" fontId="8" fillId="12" borderId="2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4" fontId="8" fillId="0" borderId="24" xfId="0" applyNumberFormat="1" applyFont="1" applyBorder="1"/>
    <xf numFmtId="0" fontId="8" fillId="12" borderId="1" xfId="0" applyFont="1" applyFill="1" applyBorder="1" applyAlignment="1">
      <alignment horizontal="left" wrapText="1"/>
    </xf>
    <xf numFmtId="1" fontId="6" fillId="3" borderId="2" xfId="0" applyNumberFormat="1" applyFont="1" applyFill="1" applyBorder="1" applyAlignment="1">
      <alignment horizontal="left" wrapText="1"/>
    </xf>
    <xf numFmtId="4" fontId="6" fillId="3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center"/>
    </xf>
    <xf numFmtId="4" fontId="6" fillId="3" borderId="29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wrapText="1"/>
    </xf>
    <xf numFmtId="4" fontId="8" fillId="5" borderId="1" xfId="0" applyNumberFormat="1" applyFont="1" applyFill="1" applyBorder="1"/>
    <xf numFmtId="0" fontId="4" fillId="9" borderId="1" xfId="0" applyFont="1" applyFill="1" applyBorder="1" applyAlignment="1">
      <alignment horizontal="center" vertical="center" wrapText="1"/>
    </xf>
    <xf numFmtId="4" fontId="4" fillId="9" borderId="1" xfId="0" applyNumberFormat="1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 vertical="center" wrapText="1"/>
    </xf>
    <xf numFmtId="4" fontId="8" fillId="9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wrapText="1"/>
    </xf>
    <xf numFmtId="0" fontId="8" fillId="5" borderId="24" xfId="0" applyFont="1" applyFill="1" applyBorder="1" applyAlignment="1">
      <alignment horizontal="left" wrapText="1"/>
    </xf>
    <xf numFmtId="4" fontId="6" fillId="6" borderId="1" xfId="0" applyNumberFormat="1" applyFont="1" applyFill="1" applyBorder="1"/>
    <xf numFmtId="4" fontId="4" fillId="6" borderId="1" xfId="0" applyNumberFormat="1" applyFont="1" applyFill="1" applyBorder="1" applyAlignment="1">
      <alignment horizontal="center"/>
    </xf>
    <xf numFmtId="4" fontId="4" fillId="6" borderId="2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 wrapText="1"/>
    </xf>
    <xf numFmtId="4" fontId="8" fillId="0" borderId="0" xfId="0" applyNumberFormat="1" applyFont="1"/>
    <xf numFmtId="4" fontId="6" fillId="3" borderId="2" xfId="0" applyNumberFormat="1" applyFont="1" applyFill="1" applyBorder="1"/>
    <xf numFmtId="4" fontId="8" fillId="5" borderId="2" xfId="0" applyNumberFormat="1" applyFont="1" applyFill="1" applyBorder="1"/>
    <xf numFmtId="4" fontId="6" fillId="9" borderId="1" xfId="0" applyNumberFormat="1" applyFont="1" applyFill="1" applyBorder="1"/>
    <xf numFmtId="4" fontId="4" fillId="9" borderId="1" xfId="0" applyNumberFormat="1" applyFont="1" applyFill="1" applyBorder="1"/>
    <xf numFmtId="4" fontId="6" fillId="5" borderId="2" xfId="0" applyNumberFormat="1" applyFont="1" applyFill="1" applyBorder="1"/>
    <xf numFmtId="4" fontId="6" fillId="11" borderId="2" xfId="0" applyNumberFormat="1" applyFont="1" applyFill="1" applyBorder="1"/>
    <xf numFmtId="4" fontId="6" fillId="0" borderId="24" xfId="0" applyNumberFormat="1" applyFont="1" applyBorder="1" applyAlignment="1">
      <alignment horizontal="center"/>
    </xf>
    <xf numFmtId="4" fontId="6" fillId="0" borderId="29" xfId="0" applyNumberFormat="1" applyFont="1" applyBorder="1" applyAlignment="1">
      <alignment horizontal="center"/>
    </xf>
    <xf numFmtId="4" fontId="6" fillId="6" borderId="2" xfId="0" applyNumberFormat="1" applyFont="1" applyFill="1" applyBorder="1"/>
    <xf numFmtId="4" fontId="25" fillId="0" borderId="0" xfId="0" applyNumberFormat="1" applyFont="1"/>
    <xf numFmtId="4" fontId="6" fillId="13" borderId="1" xfId="0" applyNumberFormat="1" applyFont="1" applyFill="1" applyBorder="1"/>
    <xf numFmtId="0" fontId="4" fillId="8" borderId="0" xfId="0" applyFont="1" applyFill="1" applyAlignment="1">
      <alignment horizontal="center" vertical="center" wrapText="1"/>
    </xf>
    <xf numFmtId="0" fontId="6" fillId="8" borderId="0" xfId="0" applyFont="1" applyFill="1" applyAlignment="1">
      <alignment horizontal="center" wrapText="1"/>
    </xf>
    <xf numFmtId="4" fontId="4" fillId="8" borderId="0" xfId="0" applyNumberFormat="1" applyFont="1" applyFill="1"/>
    <xf numFmtId="4" fontId="6" fillId="0" borderId="1" xfId="0" applyNumberFormat="1" applyFont="1" applyBorder="1" applyAlignment="1">
      <alignment horizontal="center" wrapText="1"/>
    </xf>
    <xf numFmtId="0" fontId="8" fillId="6" borderId="1" xfId="0" applyFont="1" applyFill="1" applyBorder="1" applyAlignment="1">
      <alignment wrapText="1"/>
    </xf>
    <xf numFmtId="0" fontId="8" fillId="6" borderId="24" xfId="0" applyFont="1" applyFill="1" applyBorder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wrapText="1"/>
    </xf>
    <xf numFmtId="0" fontId="6" fillId="9" borderId="1" xfId="0" applyFont="1" applyFill="1" applyBorder="1" applyAlignment="1">
      <alignment wrapText="1"/>
    </xf>
    <xf numFmtId="0" fontId="4" fillId="9" borderId="0" xfId="0" applyFont="1" applyFill="1" applyAlignment="1">
      <alignment horizontal="center" vertical="center" wrapText="1"/>
    </xf>
    <xf numFmtId="0" fontId="6" fillId="9" borderId="0" xfId="0" applyFont="1" applyFill="1" applyAlignment="1">
      <alignment horizontal="center" wrapText="1"/>
    </xf>
    <xf numFmtId="0" fontId="4" fillId="9" borderId="0" xfId="0" applyFont="1" applyFill="1"/>
    <xf numFmtId="4" fontId="4" fillId="9" borderId="0" xfId="0" applyNumberFormat="1" applyFont="1" applyFill="1" applyAlignment="1">
      <alignment horizontal="center"/>
    </xf>
    <xf numFmtId="4" fontId="8" fillId="6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4" fontId="4" fillId="3" borderId="1" xfId="0" applyNumberFormat="1" applyFont="1" applyFill="1" applyBorder="1"/>
    <xf numFmtId="0" fontId="4" fillId="0" borderId="0" xfId="0" applyFont="1" applyAlignment="1">
      <alignment wrapText="1"/>
    </xf>
    <xf numFmtId="4" fontId="4" fillId="0" borderId="0" xfId="0" applyNumberFormat="1" applyFont="1"/>
    <xf numFmtId="4" fontId="6" fillId="2" borderId="1" xfId="0" applyNumberFormat="1" applyFont="1" applyFill="1" applyBorder="1"/>
    <xf numFmtId="0" fontId="6" fillId="0" borderId="1" xfId="0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/>
    <xf numFmtId="4" fontId="4" fillId="2" borderId="24" xfId="0" applyNumberFormat="1" applyFont="1" applyFill="1" applyBorder="1" applyAlignment="1">
      <alignment wrapText="1"/>
    </xf>
    <xf numFmtId="4" fontId="4" fillId="2" borderId="1" xfId="0" applyNumberFormat="1" applyFont="1" applyFill="1" applyBorder="1"/>
    <xf numFmtId="4" fontId="6" fillId="0" borderId="2" xfId="0" applyNumberFormat="1" applyFont="1" applyBorder="1" applyAlignment="1">
      <alignment horizontal="center" wrapText="1"/>
    </xf>
    <xf numFmtId="4" fontId="6" fillId="9" borderId="2" xfId="0" applyNumberFormat="1" applyFont="1" applyFill="1" applyBorder="1"/>
    <xf numFmtId="4" fontId="6" fillId="2" borderId="2" xfId="0" applyNumberFormat="1" applyFont="1" applyFill="1" applyBorder="1"/>
    <xf numFmtId="4" fontId="8" fillId="0" borderId="29" xfId="0" applyNumberFormat="1" applyFont="1" applyBorder="1"/>
    <xf numFmtId="4" fontId="4" fillId="9" borderId="2" xfId="0" applyNumberFormat="1" applyFont="1" applyFill="1" applyBorder="1"/>
    <xf numFmtId="4" fontId="4" fillId="2" borderId="2" xfId="0" applyNumberFormat="1" applyFont="1" applyFill="1" applyBorder="1"/>
    <xf numFmtId="4" fontId="8" fillId="13" borderId="1" xfId="0" applyNumberFormat="1" applyFont="1" applyFill="1" applyBorder="1"/>
    <xf numFmtId="4" fontId="4" fillId="8" borderId="1" xfId="0" applyNumberFormat="1" applyFont="1" applyFill="1" applyBorder="1"/>
    <xf numFmtId="4" fontId="4" fillId="9" borderId="3" xfId="0" applyNumberFormat="1" applyFont="1" applyFill="1" applyBorder="1" applyAlignment="1">
      <alignment horizontal="center"/>
    </xf>
    <xf numFmtId="4" fontId="4" fillId="0" borderId="10" xfId="0" applyNumberFormat="1" applyFont="1" applyBorder="1"/>
    <xf numFmtId="0" fontId="0" fillId="0" borderId="0" xfId="0" applyAlignment="1">
      <alignment vertic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2" borderId="0" xfId="0" applyFill="1"/>
    <xf numFmtId="0" fontId="0" fillId="9" borderId="0" xfId="0" applyFill="1"/>
    <xf numFmtId="0" fontId="0" fillId="7" borderId="0" xfId="0" applyFill="1"/>
    <xf numFmtId="0" fontId="0" fillId="8" borderId="0" xfId="0" applyFill="1"/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8" fillId="9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18" fillId="0" borderId="1" xfId="0" applyNumberFormat="1" applyFont="1" applyBorder="1" applyAlignment="1">
      <alignment horizontal="center"/>
    </xf>
    <xf numFmtId="4" fontId="18" fillId="0" borderId="1" xfId="0" applyNumberFormat="1" applyFont="1" applyBorder="1"/>
    <xf numFmtId="49" fontId="18" fillId="0" borderId="1" xfId="0" applyNumberFormat="1" applyFont="1" applyBorder="1" applyAlignment="1">
      <alignment horizontal="left" vertical="center"/>
    </xf>
    <xf numFmtId="0" fontId="18" fillId="6" borderId="1" xfId="0" applyFont="1" applyFill="1" applyBorder="1"/>
    <xf numFmtId="0" fontId="18" fillId="0" borderId="1" xfId="0" applyFont="1" applyBorder="1"/>
    <xf numFmtId="0" fontId="18" fillId="0" borderId="2" xfId="0" applyFont="1" applyBorder="1"/>
    <xf numFmtId="0" fontId="18" fillId="0" borderId="3" xfId="0" applyFont="1" applyBorder="1"/>
    <xf numFmtId="0" fontId="18" fillId="6" borderId="2" xfId="0" applyFont="1" applyFill="1" applyBorder="1"/>
    <xf numFmtId="49" fontId="18" fillId="3" borderId="33" xfId="0" applyNumberFormat="1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center"/>
    </xf>
    <xf numFmtId="0" fontId="18" fillId="3" borderId="13" xfId="0" applyFont="1" applyFill="1" applyBorder="1"/>
    <xf numFmtId="4" fontId="9" fillId="3" borderId="13" xfId="0" applyNumberFormat="1" applyFont="1" applyFill="1" applyBorder="1"/>
    <xf numFmtId="49" fontId="18" fillId="0" borderId="10" xfId="0" applyNumberFormat="1" applyFont="1" applyBorder="1" applyAlignment="1">
      <alignment horizontal="center"/>
    </xf>
    <xf numFmtId="4" fontId="18" fillId="0" borderId="10" xfId="0" applyNumberFormat="1" applyFont="1" applyBorder="1"/>
    <xf numFmtId="0" fontId="18" fillId="0" borderId="1" xfId="0" applyFont="1" applyBorder="1" applyAlignment="1">
      <alignment wrapText="1"/>
    </xf>
    <xf numFmtId="49" fontId="18" fillId="3" borderId="6" xfId="0" applyNumberFormat="1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/>
    </xf>
    <xf numFmtId="0" fontId="18" fillId="3" borderId="7" xfId="0" applyFont="1" applyFill="1" applyBorder="1"/>
    <xf numFmtId="4" fontId="9" fillId="3" borderId="7" xfId="0" applyNumberFormat="1" applyFont="1" applyFill="1" applyBorder="1"/>
    <xf numFmtId="4" fontId="9" fillId="3" borderId="9" xfId="0" applyNumberFormat="1" applyFont="1" applyFill="1" applyBorder="1"/>
    <xf numFmtId="0" fontId="18" fillId="0" borderId="1" xfId="0" applyFont="1" applyBorder="1" applyAlignment="1">
      <alignment horizontal="center"/>
    </xf>
    <xf numFmtId="4" fontId="9" fillId="3" borderId="21" xfId="0" applyNumberFormat="1" applyFont="1" applyFill="1" applyBorder="1"/>
    <xf numFmtId="49" fontId="18" fillId="0" borderId="3" xfId="0" applyNumberFormat="1" applyFont="1" applyBorder="1" applyAlignment="1">
      <alignment horizontal="left" vertical="center"/>
    </xf>
    <xf numFmtId="4" fontId="18" fillId="0" borderId="3" xfId="0" applyNumberFormat="1" applyFont="1" applyBorder="1"/>
    <xf numFmtId="0" fontId="18" fillId="4" borderId="1" xfId="0" applyFont="1" applyFill="1" applyBorder="1"/>
    <xf numFmtId="4" fontId="9" fillId="4" borderId="13" xfId="0" applyNumberFormat="1" applyFont="1" applyFill="1" applyBorder="1"/>
    <xf numFmtId="0" fontId="18" fillId="0" borderId="14" xfId="0" applyFont="1" applyBorder="1"/>
    <xf numFmtId="0" fontId="18" fillId="0" borderId="4" xfId="0" applyFont="1" applyBorder="1"/>
    <xf numFmtId="4" fontId="18" fillId="0" borderId="4" xfId="0" applyNumberFormat="1" applyFont="1" applyBorder="1"/>
    <xf numFmtId="49" fontId="18" fillId="0" borderId="14" xfId="0" applyNumberFormat="1" applyFont="1" applyBorder="1" applyAlignment="1">
      <alignment horizontal="left" vertical="center"/>
    </xf>
    <xf numFmtId="49" fontId="18" fillId="0" borderId="1" xfId="0" applyNumberFormat="1" applyFont="1" applyBorder="1" applyAlignment="1">
      <alignment horizontal="center" wrapText="1"/>
    </xf>
    <xf numFmtId="0" fontId="18" fillId="4" borderId="15" xfId="0" applyFont="1" applyFill="1" applyBorder="1"/>
    <xf numFmtId="0" fontId="9" fillId="3" borderId="13" xfId="0" applyFont="1" applyFill="1" applyBorder="1"/>
    <xf numFmtId="4" fontId="9" fillId="0" borderId="4" xfId="0" applyNumberFormat="1" applyFont="1" applyBorder="1"/>
    <xf numFmtId="0" fontId="18" fillId="0" borderId="3" xfId="0" applyFont="1" applyBorder="1" applyAlignment="1">
      <alignment wrapText="1"/>
    </xf>
    <xf numFmtId="0" fontId="18" fillId="0" borderId="15" xfId="0" applyFont="1" applyBorder="1"/>
    <xf numFmtId="4" fontId="18" fillId="0" borderId="15" xfId="0" applyNumberFormat="1" applyFont="1" applyBorder="1"/>
    <xf numFmtId="0" fontId="9" fillId="5" borderId="13" xfId="0" applyFont="1" applyFill="1" applyBorder="1"/>
    <xf numFmtId="4" fontId="9" fillId="5" borderId="13" xfId="0" applyNumberFormat="1" applyFont="1" applyFill="1" applyBorder="1"/>
    <xf numFmtId="49" fontId="18" fillId="0" borderId="10" xfId="0" applyNumberFormat="1" applyFont="1" applyBorder="1" applyAlignment="1">
      <alignment horizontal="left" vertical="center"/>
    </xf>
    <xf numFmtId="0" fontId="9" fillId="0" borderId="10" xfId="0" applyFont="1" applyBorder="1" applyAlignment="1">
      <alignment horizontal="center"/>
    </xf>
    <xf numFmtId="0" fontId="18" fillId="0" borderId="10" xfId="0" applyFont="1" applyBorder="1"/>
    <xf numFmtId="0" fontId="18" fillId="4" borderId="13" xfId="0" applyFont="1" applyFill="1" applyBorder="1"/>
    <xf numFmtId="4" fontId="18" fillId="0" borderId="1" xfId="0" applyNumberFormat="1" applyFont="1" applyBorder="1" applyAlignment="1">
      <alignment wrapText="1"/>
    </xf>
    <xf numFmtId="4" fontId="18" fillId="0" borderId="2" xfId="0" applyNumberFormat="1" applyFont="1" applyBorder="1"/>
    <xf numFmtId="4" fontId="18" fillId="6" borderId="1" xfId="0" applyNumberFormat="1" applyFont="1" applyFill="1" applyBorder="1"/>
    <xf numFmtId="4" fontId="18" fillId="6" borderId="2" xfId="0" applyNumberFormat="1" applyFont="1" applyFill="1" applyBorder="1"/>
    <xf numFmtId="4" fontId="9" fillId="3" borderId="31" xfId="0" applyNumberFormat="1" applyFont="1" applyFill="1" applyBorder="1"/>
    <xf numFmtId="4" fontId="9" fillId="3" borderId="1" xfId="0" applyNumberFormat="1" applyFont="1" applyFill="1" applyBorder="1"/>
    <xf numFmtId="4" fontId="18" fillId="0" borderId="12" xfId="0" applyNumberFormat="1" applyFont="1" applyBorder="1"/>
    <xf numFmtId="4" fontId="9" fillId="3" borderId="8" xfId="0" applyNumberFormat="1" applyFont="1" applyFill="1" applyBorder="1"/>
    <xf numFmtId="4" fontId="9" fillId="4" borderId="31" xfId="0" applyNumberFormat="1" applyFont="1" applyFill="1" applyBorder="1"/>
    <xf numFmtId="4" fontId="9" fillId="4" borderId="1" xfId="0" applyNumberFormat="1" applyFont="1" applyFill="1" applyBorder="1"/>
    <xf numFmtId="4" fontId="18" fillId="0" borderId="5" xfId="0" applyNumberFormat="1" applyFont="1" applyBorder="1"/>
    <xf numFmtId="4" fontId="18" fillId="9" borderId="3" xfId="0" applyNumberFormat="1" applyFont="1" applyFill="1" applyBorder="1"/>
    <xf numFmtId="4" fontId="18" fillId="9" borderId="1" xfId="0" applyNumberFormat="1" applyFont="1" applyFill="1" applyBorder="1"/>
    <xf numFmtId="4" fontId="18" fillId="9" borderId="2" xfId="0" applyNumberFormat="1" applyFont="1" applyFill="1" applyBorder="1"/>
    <xf numFmtId="4" fontId="9" fillId="0" borderId="5" xfId="0" applyNumberFormat="1" applyFont="1" applyBorder="1"/>
    <xf numFmtId="4" fontId="9" fillId="0" borderId="1" xfId="0" applyNumberFormat="1" applyFont="1" applyBorder="1"/>
    <xf numFmtId="4" fontId="18" fillId="0" borderId="22" xfId="0" applyNumberFormat="1" applyFont="1" applyBorder="1"/>
    <xf numFmtId="4" fontId="18" fillId="0" borderId="23" xfId="0" applyNumberFormat="1" applyFont="1" applyBorder="1"/>
    <xf numFmtId="4" fontId="9" fillId="5" borderId="31" xfId="0" applyNumberFormat="1" applyFont="1" applyFill="1" applyBorder="1"/>
    <xf numFmtId="4" fontId="9" fillId="5" borderId="1" xfId="0" applyNumberFormat="1" applyFont="1" applyFill="1" applyBorder="1"/>
    <xf numFmtId="0" fontId="18" fillId="5" borderId="13" xfId="0" applyFont="1" applyFill="1" applyBorder="1"/>
    <xf numFmtId="49" fontId="18" fillId="0" borderId="4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center"/>
    </xf>
    <xf numFmtId="49" fontId="18" fillId="0" borderId="17" xfId="0" applyNumberFormat="1" applyFont="1" applyBorder="1" applyAlignment="1">
      <alignment horizontal="left" vertical="center"/>
    </xf>
    <xf numFmtId="49" fontId="9" fillId="0" borderId="32" xfId="0" applyNumberFormat="1" applyFont="1" applyBorder="1"/>
    <xf numFmtId="0" fontId="18" fillId="0" borderId="18" xfId="0" applyFont="1" applyBorder="1"/>
    <xf numFmtId="4" fontId="18" fillId="0" borderId="1" xfId="0" applyNumberFormat="1" applyFont="1" applyBorder="1" applyAlignment="1">
      <alignment horizontal="right"/>
    </xf>
    <xf numFmtId="2" fontId="18" fillId="0" borderId="1" xfId="0" applyNumberFormat="1" applyFont="1" applyBorder="1" applyAlignment="1">
      <alignment wrapText="1"/>
    </xf>
    <xf numFmtId="2" fontId="18" fillId="0" borderId="24" xfId="0" applyNumberFormat="1" applyFont="1" applyBorder="1" applyAlignment="1">
      <alignment wrapText="1"/>
    </xf>
    <xf numFmtId="2" fontId="18" fillId="0" borderId="3" xfId="0" applyNumberFormat="1" applyFont="1" applyBorder="1" applyAlignment="1">
      <alignment wrapText="1"/>
    </xf>
    <xf numFmtId="2" fontId="18" fillId="5" borderId="16" xfId="0" applyNumberFormat="1" applyFont="1" applyFill="1" applyBorder="1" applyAlignment="1">
      <alignment wrapText="1"/>
    </xf>
    <xf numFmtId="2" fontId="18" fillId="0" borderId="11" xfId="0" applyNumberFormat="1" applyFont="1" applyBorder="1" applyAlignment="1">
      <alignment wrapText="1"/>
    </xf>
    <xf numFmtId="0" fontId="18" fillId="0" borderId="6" xfId="0" applyFont="1" applyBorder="1"/>
    <xf numFmtId="4" fontId="9" fillId="0" borderId="7" xfId="0" applyNumberFormat="1" applyFont="1" applyBorder="1"/>
    <xf numFmtId="0" fontId="18" fillId="11" borderId="13" xfId="0" applyFont="1" applyFill="1" applyBorder="1"/>
    <xf numFmtId="4" fontId="9" fillId="11" borderId="13" xfId="0" applyNumberFormat="1" applyFont="1" applyFill="1" applyBorder="1"/>
    <xf numFmtId="2" fontId="18" fillId="0" borderId="14" xfId="0" applyNumberFormat="1" applyFont="1" applyBorder="1" applyAlignment="1">
      <alignment wrapText="1"/>
    </xf>
    <xf numFmtId="2" fontId="18" fillId="3" borderId="21" xfId="0" applyNumberFormat="1" applyFont="1" applyFill="1" applyBorder="1" applyAlignment="1">
      <alignment wrapText="1"/>
    </xf>
    <xf numFmtId="0" fontId="9" fillId="4" borderId="13" xfId="0" applyFont="1" applyFill="1" applyBorder="1"/>
    <xf numFmtId="0" fontId="18" fillId="0" borderId="2" xfId="0" applyFont="1" applyBorder="1" applyAlignment="1">
      <alignment horizontal="left" vertical="center"/>
    </xf>
    <xf numFmtId="0" fontId="19" fillId="0" borderId="1" xfId="0" applyFont="1" applyBorder="1" applyAlignment="1">
      <alignment wrapText="1"/>
    </xf>
    <xf numFmtId="49" fontId="18" fillId="0" borderId="4" xfId="0" applyNumberFormat="1" applyFont="1" applyBorder="1" applyAlignment="1">
      <alignment horizontal="left"/>
    </xf>
    <xf numFmtId="0" fontId="18" fillId="0" borderId="13" xfId="0" applyFont="1" applyBorder="1"/>
    <xf numFmtId="4" fontId="9" fillId="16" borderId="13" xfId="0" applyNumberFormat="1" applyFont="1" applyFill="1" applyBorder="1"/>
    <xf numFmtId="0" fontId="18" fillId="5" borderId="3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center"/>
    </xf>
    <xf numFmtId="0" fontId="18" fillId="5" borderId="3" xfId="0" applyFont="1" applyFill="1" applyBorder="1"/>
    <xf numFmtId="4" fontId="9" fillId="5" borderId="3" xfId="0" applyNumberFormat="1" applyFont="1" applyFill="1" applyBorder="1"/>
    <xf numFmtId="4" fontId="9" fillId="0" borderId="10" xfId="0" applyNumberFormat="1" applyFont="1" applyBorder="1"/>
    <xf numFmtId="0" fontId="18" fillId="0" borderId="24" xfId="0" applyFont="1" applyBorder="1"/>
    <xf numFmtId="49" fontId="18" fillId="3" borderId="4" xfId="0" applyNumberFormat="1" applyFont="1" applyFill="1" applyBorder="1" applyAlignment="1">
      <alignment horizontal="left" vertical="center"/>
    </xf>
    <xf numFmtId="0" fontId="18" fillId="3" borderId="4" xfId="0" applyFont="1" applyFill="1" applyBorder="1" applyAlignment="1">
      <alignment wrapText="1"/>
    </xf>
    <xf numFmtId="0" fontId="18" fillId="3" borderId="1" xfId="0" applyFont="1" applyFill="1" applyBorder="1" applyAlignment="1">
      <alignment horizontal="center"/>
    </xf>
    <xf numFmtId="4" fontId="18" fillId="3" borderId="1" xfId="0" applyNumberFormat="1" applyFont="1" applyFill="1" applyBorder="1"/>
    <xf numFmtId="49" fontId="18" fillId="0" borderId="18" xfId="0" applyNumberFormat="1" applyFont="1" applyBorder="1" applyAlignment="1">
      <alignment horizontal="center"/>
    </xf>
    <xf numFmtId="49" fontId="18" fillId="2" borderId="3" xfId="0" applyNumberFormat="1" applyFont="1" applyFill="1" applyBorder="1" applyAlignment="1">
      <alignment horizontal="left" vertical="center"/>
    </xf>
    <xf numFmtId="0" fontId="18" fillId="2" borderId="3" xfId="0" applyFont="1" applyFill="1" applyBorder="1" applyAlignment="1">
      <alignment wrapText="1"/>
    </xf>
    <xf numFmtId="0" fontId="18" fillId="2" borderId="14" xfId="0" applyFont="1" applyFill="1" applyBorder="1" applyAlignment="1">
      <alignment horizontal="center"/>
    </xf>
    <xf numFmtId="4" fontId="18" fillId="2" borderId="3" xfId="0" applyNumberFormat="1" applyFont="1" applyFill="1" applyBorder="1"/>
    <xf numFmtId="49" fontId="18" fillId="2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/>
    </xf>
    <xf numFmtId="4" fontId="18" fillId="2" borderId="1" xfId="0" applyNumberFormat="1" applyFont="1" applyFill="1" applyBorder="1"/>
    <xf numFmtId="4" fontId="18" fillId="2" borderId="1" xfId="0" applyNumberFormat="1" applyFont="1" applyFill="1" applyBorder="1" applyAlignment="1">
      <alignment horizontal="right"/>
    </xf>
    <xf numFmtId="0" fontId="19" fillId="2" borderId="10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/>
    </xf>
    <xf numFmtId="4" fontId="18" fillId="2" borderId="4" xfId="0" applyNumberFormat="1" applyFont="1" applyFill="1" applyBorder="1"/>
    <xf numFmtId="4" fontId="9" fillId="5" borderId="5" xfId="0" applyNumberFormat="1" applyFont="1" applyFill="1" applyBorder="1"/>
    <xf numFmtId="4" fontId="18" fillId="6" borderId="3" xfId="0" applyNumberFormat="1" applyFont="1" applyFill="1" applyBorder="1"/>
    <xf numFmtId="4" fontId="9" fillId="0" borderId="8" xfId="0" applyNumberFormat="1" applyFont="1" applyBorder="1"/>
    <xf numFmtId="4" fontId="9" fillId="11" borderId="31" xfId="0" applyNumberFormat="1" applyFont="1" applyFill="1" applyBorder="1"/>
    <xf numFmtId="4" fontId="9" fillId="11" borderId="1" xfId="0" applyNumberFormat="1" applyFont="1" applyFill="1" applyBorder="1"/>
    <xf numFmtId="4" fontId="18" fillId="6" borderId="4" xfId="0" applyNumberFormat="1" applyFont="1" applyFill="1" applyBorder="1"/>
    <xf numFmtId="4" fontId="9" fillId="16" borderId="31" xfId="0" applyNumberFormat="1" applyFont="1" applyFill="1" applyBorder="1"/>
    <xf numFmtId="4" fontId="9" fillId="16" borderId="1" xfId="0" applyNumberFormat="1" applyFont="1" applyFill="1" applyBorder="1"/>
    <xf numFmtId="4" fontId="9" fillId="5" borderId="22" xfId="0" applyNumberFormat="1" applyFont="1" applyFill="1" applyBorder="1"/>
    <xf numFmtId="4" fontId="9" fillId="0" borderId="12" xfId="0" applyNumberFormat="1" applyFont="1" applyBorder="1"/>
    <xf numFmtId="4" fontId="9" fillId="0" borderId="2" xfId="0" applyNumberFormat="1" applyFont="1" applyBorder="1"/>
    <xf numFmtId="4" fontId="18" fillId="3" borderId="2" xfId="0" applyNumberFormat="1" applyFont="1" applyFill="1" applyBorder="1"/>
    <xf numFmtId="4" fontId="18" fillId="2" borderId="22" xfId="0" applyNumberFormat="1" applyFont="1" applyFill="1" applyBorder="1"/>
    <xf numFmtId="0" fontId="20" fillId="2" borderId="2" xfId="0" applyFont="1" applyFill="1" applyBorder="1" applyAlignment="1">
      <alignment horizontal="left" wrapText="1"/>
    </xf>
    <xf numFmtId="0" fontId="20" fillId="2" borderId="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wrapText="1"/>
    </xf>
    <xf numFmtId="0" fontId="18" fillId="2" borderId="1" xfId="0" applyFont="1" applyFill="1" applyBorder="1" applyAlignment="1">
      <alignment horizontal="left" wrapText="1"/>
    </xf>
    <xf numFmtId="0" fontId="18" fillId="2" borderId="1" xfId="0" applyFont="1" applyFill="1" applyBorder="1" applyAlignment="1">
      <alignment wrapText="1"/>
    </xf>
    <xf numFmtId="4" fontId="18" fillId="2" borderId="11" xfId="0" applyNumberFormat="1" applyFont="1" applyFill="1" applyBorder="1"/>
    <xf numFmtId="4" fontId="18" fillId="3" borderId="33" xfId="0" applyNumberFormat="1" applyFont="1" applyFill="1" applyBorder="1"/>
    <xf numFmtId="4" fontId="18" fillId="9" borderId="33" xfId="0" applyNumberFormat="1" applyFont="1" applyFill="1" applyBorder="1"/>
    <xf numFmtId="0" fontId="18" fillId="0" borderId="11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5" borderId="13" xfId="0" applyFont="1" applyFill="1" applyBorder="1" applyAlignment="1">
      <alignment horizontal="center"/>
    </xf>
    <xf numFmtId="4" fontId="18" fillId="5" borderId="13" xfId="0" applyNumberFormat="1" applyFont="1" applyFill="1" applyBorder="1"/>
    <xf numFmtId="0" fontId="18" fillId="9" borderId="1" xfId="0" applyFont="1" applyFill="1" applyBorder="1" applyAlignment="1">
      <alignment horizontal="left" vertical="center"/>
    </xf>
    <xf numFmtId="0" fontId="18" fillId="9" borderId="1" xfId="0" applyFont="1" applyFill="1" applyBorder="1"/>
    <xf numFmtId="4" fontId="18" fillId="9" borderId="1" xfId="0" applyNumberFormat="1" applyFont="1" applyFill="1" applyBorder="1" applyAlignment="1">
      <alignment horizontal="center"/>
    </xf>
    <xf numFmtId="0" fontId="18" fillId="9" borderId="3" xfId="0" applyFont="1" applyFill="1" applyBorder="1"/>
    <xf numFmtId="4" fontId="18" fillId="9" borderId="3" xfId="0" applyNumberFormat="1" applyFont="1" applyFill="1" applyBorder="1" applyAlignment="1">
      <alignment horizontal="center"/>
    </xf>
    <xf numFmtId="0" fontId="18" fillId="7" borderId="3" xfId="0" applyFont="1" applyFill="1" applyBorder="1"/>
    <xf numFmtId="4" fontId="18" fillId="7" borderId="3" xfId="0" applyNumberFormat="1" applyFont="1" applyFill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4" fontId="18" fillId="0" borderId="10" xfId="0" applyNumberFormat="1" applyFont="1" applyBorder="1" applyAlignment="1">
      <alignment horizontal="center"/>
    </xf>
    <xf numFmtId="4" fontId="9" fillId="0" borderId="24" xfId="0" applyNumberFormat="1" applyFont="1" applyBorder="1" applyAlignment="1">
      <alignment horizontal="center"/>
    </xf>
    <xf numFmtId="49" fontId="18" fillId="2" borderId="10" xfId="0" applyNumberFormat="1" applyFont="1" applyFill="1" applyBorder="1" applyAlignment="1">
      <alignment horizontal="left" vertical="center"/>
    </xf>
    <xf numFmtId="0" fontId="18" fillId="2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49" fontId="18" fillId="0" borderId="15" xfId="0" applyNumberFormat="1" applyFont="1" applyBorder="1" applyAlignment="1">
      <alignment horizontal="left" vertical="center"/>
    </xf>
    <xf numFmtId="0" fontId="18" fillId="0" borderId="15" xfId="0" applyFont="1" applyBorder="1" applyAlignment="1">
      <alignment wrapText="1"/>
    </xf>
    <xf numFmtId="0" fontId="18" fillId="2" borderId="1" xfId="0" applyFont="1" applyFill="1" applyBorder="1"/>
    <xf numFmtId="4" fontId="18" fillId="2" borderId="16" xfId="0" applyNumberFormat="1" applyFont="1" applyFill="1" applyBorder="1"/>
    <xf numFmtId="4" fontId="18" fillId="2" borderId="13" xfId="0" applyNumberFormat="1" applyFont="1" applyFill="1" applyBorder="1"/>
    <xf numFmtId="4" fontId="9" fillId="0" borderId="11" xfId="0" applyNumberFormat="1" applyFont="1" applyBorder="1"/>
    <xf numFmtId="0" fontId="18" fillId="11" borderId="7" xfId="0" applyFont="1" applyFill="1" applyBorder="1"/>
    <xf numFmtId="4" fontId="18" fillId="2" borderId="2" xfId="0" applyNumberFormat="1" applyFont="1" applyFill="1" applyBorder="1"/>
    <xf numFmtId="4" fontId="18" fillId="3" borderId="17" xfId="0" applyNumberFormat="1" applyFont="1" applyFill="1" applyBorder="1"/>
    <xf numFmtId="4" fontId="18" fillId="5" borderId="31" xfId="0" applyNumberFormat="1" applyFont="1" applyFill="1" applyBorder="1"/>
    <xf numFmtId="4" fontId="18" fillId="5" borderId="1" xfId="0" applyNumberFormat="1" applyFont="1" applyFill="1" applyBorder="1"/>
    <xf numFmtId="4" fontId="18" fillId="9" borderId="2" xfId="0" applyNumberFormat="1" applyFont="1" applyFill="1" applyBorder="1" applyAlignment="1">
      <alignment horizontal="center"/>
    </xf>
    <xf numFmtId="4" fontId="18" fillId="7" borderId="22" xfId="0" applyNumberFormat="1" applyFont="1" applyFill="1" applyBorder="1" applyAlignment="1">
      <alignment horizontal="center"/>
    </xf>
    <xf numFmtId="4" fontId="18" fillId="7" borderId="1" xfId="0" applyNumberFormat="1" applyFont="1" applyFill="1" applyBorder="1" applyAlignment="1">
      <alignment horizontal="center"/>
    </xf>
    <xf numFmtId="4" fontId="9" fillId="0" borderId="3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18" fillId="0" borderId="12" xfId="0" applyNumberFormat="1" applyFont="1" applyBorder="1" applyAlignment="1">
      <alignment horizontal="center"/>
    </xf>
    <xf numFmtId="4" fontId="18" fillId="0" borderId="1" xfId="0" applyNumberFormat="1" applyFont="1" applyBorder="1" applyAlignment="1">
      <alignment horizontal="center"/>
    </xf>
    <xf numFmtId="4" fontId="18" fillId="2" borderId="31" xfId="0" applyNumberFormat="1" applyFont="1" applyFill="1" applyBorder="1"/>
    <xf numFmtId="0" fontId="18" fillId="0" borderId="0" xfId="0" applyFont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9" fillId="0" borderId="24" xfId="0" applyFont="1" applyBorder="1" applyAlignment="1">
      <alignment horizontal="center"/>
    </xf>
    <xf numFmtId="0" fontId="18" fillId="0" borderId="12" xfId="0" applyFont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/>
    </xf>
    <xf numFmtId="0" fontId="18" fillId="3" borderId="1" xfId="0" applyFont="1" applyFill="1" applyBorder="1"/>
    <xf numFmtId="1" fontId="18" fillId="0" borderId="1" xfId="0" applyNumberFormat="1" applyFont="1" applyBorder="1" applyAlignment="1">
      <alignment horizontal="left"/>
    </xf>
    <xf numFmtId="1" fontId="18" fillId="0" borderId="24" xfId="0" applyNumberFormat="1" applyFont="1" applyBorder="1" applyAlignment="1">
      <alignment horizontal="left"/>
    </xf>
    <xf numFmtId="1" fontId="18" fillId="0" borderId="1" xfId="0" applyNumberFormat="1" applyFont="1" applyBorder="1" applyAlignment="1">
      <alignment horizontal="left" wrapText="1"/>
    </xf>
    <xf numFmtId="1" fontId="18" fillId="0" borderId="2" xfId="0" applyNumberFormat="1" applyFont="1" applyBorder="1" applyAlignment="1">
      <alignment horizontal="left" wrapText="1"/>
    </xf>
    <xf numFmtId="1" fontId="18" fillId="0" borderId="2" xfId="0" applyNumberFormat="1" applyFont="1" applyBorder="1" applyAlignment="1">
      <alignment horizontal="left"/>
    </xf>
    <xf numFmtId="49" fontId="18" fillId="12" borderId="1" xfId="0" applyNumberFormat="1" applyFont="1" applyFill="1" applyBorder="1" applyAlignment="1">
      <alignment horizontal="left" vertical="center"/>
    </xf>
    <xf numFmtId="0" fontId="18" fillId="12" borderId="2" xfId="0" applyFont="1" applyFill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4" fontId="18" fillId="0" borderId="29" xfId="0" applyNumberFormat="1" applyFont="1" applyBorder="1"/>
    <xf numFmtId="4" fontId="18" fillId="0" borderId="24" xfId="0" applyNumberFormat="1" applyFont="1" applyBorder="1"/>
    <xf numFmtId="4" fontId="20" fillId="0" borderId="24" xfId="0" applyNumberFormat="1" applyFont="1" applyBorder="1"/>
    <xf numFmtId="0" fontId="18" fillId="12" borderId="1" xfId="0" applyFont="1" applyFill="1" applyBorder="1" applyAlignment="1">
      <alignment horizontal="left" wrapText="1"/>
    </xf>
    <xf numFmtId="49" fontId="18" fillId="3" borderId="1" xfId="0" applyNumberFormat="1" applyFont="1" applyFill="1" applyBorder="1" applyAlignment="1">
      <alignment horizontal="left" vertical="center"/>
    </xf>
    <xf numFmtId="1" fontId="9" fillId="3" borderId="2" xfId="0" applyNumberFormat="1" applyFont="1" applyFill="1" applyBorder="1" applyAlignment="1">
      <alignment horizontal="left" wrapText="1"/>
    </xf>
    <xf numFmtId="1" fontId="9" fillId="3" borderId="29" xfId="0" applyNumberFormat="1" applyFont="1" applyFill="1" applyBorder="1" applyAlignment="1">
      <alignment horizontal="left"/>
    </xf>
    <xf numFmtId="4" fontId="9" fillId="3" borderId="1" xfId="0" applyNumberFormat="1" applyFont="1" applyFill="1" applyBorder="1" applyAlignment="1">
      <alignment horizontal="right"/>
    </xf>
    <xf numFmtId="4" fontId="9" fillId="3" borderId="1" xfId="0" applyNumberFormat="1" applyFont="1" applyFill="1" applyBorder="1" applyAlignment="1">
      <alignment horizontal="center"/>
    </xf>
    <xf numFmtId="4" fontId="9" fillId="3" borderId="29" xfId="0" applyNumberFormat="1" applyFont="1" applyFill="1" applyBorder="1" applyAlignment="1">
      <alignment horizontal="center"/>
    </xf>
    <xf numFmtId="1" fontId="18" fillId="0" borderId="29" xfId="0" applyNumberFormat="1" applyFont="1" applyBorder="1" applyAlignment="1">
      <alignment horizontal="left" wrapText="1"/>
    </xf>
    <xf numFmtId="1" fontId="18" fillId="0" borderId="24" xfId="0" applyNumberFormat="1" applyFont="1" applyBorder="1" applyAlignment="1">
      <alignment horizontal="left" wrapText="1"/>
    </xf>
    <xf numFmtId="49" fontId="18" fillId="5" borderId="1" xfId="0" applyNumberFormat="1" applyFont="1" applyFill="1" applyBorder="1" applyAlignment="1">
      <alignment horizontal="left" vertical="center"/>
    </xf>
    <xf numFmtId="0" fontId="18" fillId="5" borderId="1" xfId="0" applyFont="1" applyFill="1" applyBorder="1"/>
    <xf numFmtId="49" fontId="18" fillId="0" borderId="24" xfId="0" applyNumberFormat="1" applyFont="1" applyBorder="1" applyAlignment="1">
      <alignment horizontal="center"/>
    </xf>
    <xf numFmtId="0" fontId="18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/>
    </xf>
    <xf numFmtId="4" fontId="18" fillId="11" borderId="1" xfId="0" applyNumberFormat="1" applyFont="1" applyFill="1" applyBorder="1"/>
    <xf numFmtId="0" fontId="18" fillId="0" borderId="1" xfId="0" applyFont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/>
    </xf>
    <xf numFmtId="0" fontId="18" fillId="5" borderId="24" xfId="0" applyFont="1" applyFill="1" applyBorder="1" applyAlignment="1">
      <alignment horizontal="left"/>
    </xf>
    <xf numFmtId="4" fontId="9" fillId="6" borderId="1" xfId="0" applyNumberFormat="1" applyFont="1" applyFill="1" applyBorder="1"/>
    <xf numFmtId="0" fontId="19" fillId="8" borderId="0" xfId="0" applyFont="1" applyFill="1" applyAlignment="1">
      <alignment horizontal="left" vertical="center"/>
    </xf>
    <xf numFmtId="0" fontId="9" fillId="8" borderId="0" xfId="0" applyFont="1" applyFill="1" applyAlignment="1">
      <alignment horizontal="center"/>
    </xf>
    <xf numFmtId="4" fontId="19" fillId="8" borderId="0" xfId="0" applyNumberFormat="1" applyFont="1" applyFill="1"/>
    <xf numFmtId="0" fontId="9" fillId="0" borderId="1" xfId="0" applyFont="1" applyBorder="1" applyAlignment="1">
      <alignment horizontal="center" wrapText="1"/>
    </xf>
    <xf numFmtId="0" fontId="9" fillId="0" borderId="1" xfId="0" applyFont="1" applyBorder="1"/>
    <xf numFmtId="4" fontId="9" fillId="0" borderId="1" xfId="0" applyNumberFormat="1" applyFont="1" applyBorder="1" applyAlignment="1">
      <alignment horizontal="center" wrapText="1"/>
    </xf>
    <xf numFmtId="49" fontId="19" fillId="0" borderId="1" xfId="0" applyNumberFormat="1" applyFont="1" applyBorder="1" applyAlignment="1">
      <alignment horizontal="left" vertical="center"/>
    </xf>
    <xf numFmtId="0" fontId="19" fillId="0" borderId="1" xfId="0" applyFont="1" applyBorder="1"/>
    <xf numFmtId="0" fontId="19" fillId="0" borderId="1" xfId="0" applyFont="1" applyBorder="1" applyAlignment="1">
      <alignment horizontal="left" vertical="center"/>
    </xf>
    <xf numFmtId="0" fontId="19" fillId="8" borderId="1" xfId="0" applyFont="1" applyFill="1" applyBorder="1" applyAlignment="1">
      <alignment horizontal="left" vertical="center"/>
    </xf>
    <xf numFmtId="0" fontId="9" fillId="8" borderId="1" xfId="0" applyFont="1" applyFill="1" applyBorder="1"/>
    <xf numFmtId="0" fontId="19" fillId="8" borderId="1" xfId="0" applyFont="1" applyFill="1" applyBorder="1"/>
    <xf numFmtId="4" fontId="19" fillId="8" borderId="1" xfId="0" applyNumberFormat="1" applyFont="1" applyFill="1" applyBorder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9" fillId="0" borderId="0" xfId="0" applyFont="1" applyAlignment="1">
      <alignment horizontal="left" vertical="center"/>
    </xf>
    <xf numFmtId="0" fontId="19" fillId="0" borderId="0" xfId="0" applyFont="1"/>
    <xf numFmtId="4" fontId="19" fillId="0" borderId="0" xfId="0" applyNumberFormat="1" applyFont="1"/>
    <xf numFmtId="4" fontId="9" fillId="0" borderId="0" xfId="0" applyNumberFormat="1" applyFont="1" applyAlignment="1">
      <alignment horizontal="center" wrapText="1"/>
    </xf>
    <xf numFmtId="4" fontId="18" fillId="0" borderId="0" xfId="0" applyNumberFormat="1" applyFont="1"/>
    <xf numFmtId="4" fontId="9" fillId="3" borderId="2" xfId="0" applyNumberFormat="1" applyFont="1" applyFill="1" applyBorder="1"/>
    <xf numFmtId="4" fontId="0" fillId="0" borderId="0" xfId="0" applyNumberFormat="1"/>
    <xf numFmtId="4" fontId="18" fillId="5" borderId="2" xfId="0" applyNumberFormat="1" applyFont="1" applyFill="1" applyBorder="1"/>
    <xf numFmtId="4" fontId="9" fillId="5" borderId="2" xfId="0" applyNumberFormat="1" applyFont="1" applyFill="1" applyBorder="1"/>
    <xf numFmtId="4" fontId="9" fillId="11" borderId="2" xfId="0" applyNumberFormat="1" applyFont="1" applyFill="1" applyBorder="1"/>
    <xf numFmtId="4" fontId="9" fillId="0" borderId="29" xfId="0" applyNumberFormat="1" applyFont="1" applyBorder="1" applyAlignment="1">
      <alignment horizontal="center"/>
    </xf>
    <xf numFmtId="4" fontId="9" fillId="6" borderId="2" xfId="0" applyNumberFormat="1" applyFont="1" applyFill="1" applyBorder="1"/>
    <xf numFmtId="4" fontId="9" fillId="13" borderId="1" xfId="0" applyNumberFormat="1" applyFont="1" applyFill="1" applyBorder="1"/>
    <xf numFmtId="4" fontId="18" fillId="13" borderId="1" xfId="0" applyNumberFormat="1" applyFont="1" applyFill="1" applyBorder="1"/>
    <xf numFmtId="4" fontId="19" fillId="8" borderId="1" xfId="0" applyNumberFormat="1" applyFont="1" applyFill="1" applyBorder="1"/>
    <xf numFmtId="4" fontId="9" fillId="0" borderId="2" xfId="0" applyNumberFormat="1" applyFont="1" applyBorder="1" applyAlignment="1">
      <alignment horizontal="center" wrapText="1"/>
    </xf>
    <xf numFmtId="4" fontId="19" fillId="0" borderId="2" xfId="0" applyNumberFormat="1" applyFont="1" applyBorder="1" applyAlignment="1">
      <alignment horizontal="center"/>
    </xf>
    <xf numFmtId="4" fontId="19" fillId="8" borderId="2" xfId="0" applyNumberFormat="1" applyFont="1" applyFill="1" applyBorder="1" applyAlignment="1">
      <alignment horizontal="center"/>
    </xf>
    <xf numFmtId="4" fontId="19" fillId="0" borderId="1" xfId="0" applyNumberFormat="1" applyFont="1" applyBorder="1"/>
    <xf numFmtId="4" fontId="9" fillId="9" borderId="1" xfId="0" applyNumberFormat="1" applyFont="1" applyFill="1" applyBorder="1"/>
    <xf numFmtId="4" fontId="9" fillId="2" borderId="1" xfId="0" applyNumberFormat="1" applyFont="1" applyFill="1" applyBorder="1"/>
    <xf numFmtId="0" fontId="9" fillId="0" borderId="1" xfId="0" applyFont="1" applyBorder="1" applyAlignment="1">
      <alignment horizontal="right"/>
    </xf>
    <xf numFmtId="4" fontId="19" fillId="0" borderId="1" xfId="0" applyNumberFormat="1" applyFont="1" applyBorder="1" applyAlignment="1">
      <alignment horizontal="right"/>
    </xf>
    <xf numFmtId="0" fontId="18" fillId="7" borderId="2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8" fillId="14" borderId="2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4" fontId="19" fillId="2" borderId="24" xfId="0" applyNumberFormat="1" applyFont="1" applyFill="1" applyBorder="1"/>
    <xf numFmtId="4" fontId="19" fillId="2" borderId="1" xfId="0" applyNumberFormat="1" applyFont="1" applyFill="1" applyBorder="1"/>
    <xf numFmtId="4" fontId="5" fillId="0" borderId="1" xfId="0" applyNumberFormat="1" applyFont="1" applyBorder="1"/>
    <xf numFmtId="4" fontId="9" fillId="9" borderId="2" xfId="0" applyNumberFormat="1" applyFont="1" applyFill="1" applyBorder="1"/>
    <xf numFmtId="4" fontId="9" fillId="2" borderId="2" xfId="0" applyNumberFormat="1" applyFont="1" applyFill="1" applyBorder="1"/>
    <xf numFmtId="4" fontId="19" fillId="6" borderId="1" xfId="0" applyNumberFormat="1" applyFont="1" applyFill="1" applyBorder="1"/>
    <xf numFmtId="4" fontId="19" fillId="6" borderId="2" xfId="0" applyNumberFormat="1" applyFont="1" applyFill="1" applyBorder="1"/>
    <xf numFmtId="4" fontId="19" fillId="2" borderId="2" xfId="0" applyNumberFormat="1" applyFont="1" applyFill="1" applyBorder="1"/>
    <xf numFmtId="0" fontId="9" fillId="9" borderId="24" xfId="0" applyFont="1" applyFill="1" applyBorder="1" applyAlignment="1">
      <alignment horizontal="center" vertical="center" wrapText="1"/>
    </xf>
    <xf numFmtId="49" fontId="8" fillId="0" borderId="24" xfId="0" applyNumberFormat="1" applyFont="1" applyBorder="1" applyAlignment="1">
      <alignment horizontal="center" vertical="center" wrapText="1"/>
    </xf>
    <xf numFmtId="49" fontId="8" fillId="2" borderId="24" xfId="0" applyNumberFormat="1" applyFont="1" applyFill="1" applyBorder="1" applyAlignment="1">
      <alignment horizontal="center" vertical="center" wrapText="1"/>
    </xf>
    <xf numFmtId="49" fontId="8" fillId="3" borderId="21" xfId="0" applyNumberFormat="1" applyFont="1" applyFill="1" applyBorder="1" applyAlignment="1">
      <alignment horizontal="center" vertical="center" wrapText="1"/>
    </xf>
    <xf numFmtId="49" fontId="8" fillId="0" borderId="24" xfId="0" applyNumberFormat="1" applyFont="1" applyFill="1" applyBorder="1" applyAlignment="1">
      <alignment horizontal="center" vertical="center" wrapText="1"/>
    </xf>
    <xf numFmtId="49" fontId="6" fillId="3" borderId="35" xfId="0" applyNumberFormat="1" applyFont="1" applyFill="1" applyBorder="1" applyAlignment="1">
      <alignment wrapText="1"/>
    </xf>
    <xf numFmtId="49" fontId="8" fillId="0" borderId="18" xfId="0" applyNumberFormat="1" applyFont="1" applyBorder="1" applyAlignment="1">
      <alignment horizontal="center" vertical="center" wrapText="1"/>
    </xf>
    <xf numFmtId="49" fontId="6" fillId="5" borderId="35" xfId="0" applyNumberFormat="1" applyFont="1" applyFill="1" applyBorder="1" applyAlignment="1">
      <alignment wrapText="1"/>
    </xf>
    <xf numFmtId="49" fontId="6" fillId="4" borderId="35" xfId="0" applyNumberFormat="1" applyFont="1" applyFill="1" applyBorder="1" applyAlignment="1">
      <alignment wrapText="1"/>
    </xf>
    <xf numFmtId="49" fontId="8" fillId="0" borderId="35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wrapText="1"/>
    </xf>
    <xf numFmtId="0" fontId="8" fillId="0" borderId="29" xfId="0" applyFont="1" applyBorder="1" applyAlignment="1">
      <alignment horizontal="center" vertical="center" wrapText="1"/>
    </xf>
    <xf numFmtId="0" fontId="6" fillId="6" borderId="35" xfId="0" applyFont="1" applyFill="1" applyBorder="1" applyAlignment="1">
      <alignment wrapText="1"/>
    </xf>
    <xf numFmtId="0" fontId="8" fillId="5" borderId="14" xfId="0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49" fontId="6" fillId="3" borderId="24" xfId="0" applyNumberFormat="1" applyFont="1" applyFill="1" applyBorder="1" applyAlignment="1">
      <alignment wrapText="1"/>
    </xf>
    <xf numFmtId="49" fontId="6" fillId="5" borderId="20" xfId="0" applyNumberFormat="1" applyFont="1" applyFill="1" applyBorder="1" applyAlignment="1">
      <alignment wrapText="1"/>
    </xf>
    <xf numFmtId="0" fontId="8" fillId="0" borderId="24" xfId="0" applyFont="1" applyBorder="1" applyAlignment="1">
      <alignment horizontal="center" vertical="center" wrapText="1"/>
    </xf>
    <xf numFmtId="0" fontId="8" fillId="12" borderId="24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wrapText="1"/>
    </xf>
    <xf numFmtId="49" fontId="8" fillId="12" borderId="24" xfId="0" applyNumberFormat="1" applyFont="1" applyFill="1" applyBorder="1" applyAlignment="1">
      <alignment horizontal="center" vertical="center" wrapText="1"/>
    </xf>
    <xf numFmtId="49" fontId="8" fillId="5" borderId="24" xfId="0" applyNumberFormat="1" applyFont="1" applyFill="1" applyBorder="1" applyAlignment="1">
      <alignment horizontal="center" vertical="center" wrapText="1"/>
    </xf>
    <xf numFmtId="0" fontId="6" fillId="0" borderId="24" xfId="0" applyFont="1" applyBorder="1" applyAlignment="1">
      <alignment wrapText="1"/>
    </xf>
    <xf numFmtId="0" fontId="8" fillId="3" borderId="24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wrapText="1"/>
    </xf>
    <xf numFmtId="49" fontId="8" fillId="6" borderId="24" xfId="0" applyNumberFormat="1" applyFont="1" applyFill="1" applyBorder="1" applyAlignment="1">
      <alignment horizontal="center" vertical="center" wrapText="1"/>
    </xf>
    <xf numFmtId="49" fontId="8" fillId="3" borderId="24" xfId="0" applyNumberFormat="1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49" fontId="4" fillId="9" borderId="24" xfId="0" applyNumberFormat="1" applyFont="1" applyFill="1" applyBorder="1" applyAlignment="1">
      <alignment horizontal="center" vertical="center" wrapText="1"/>
    </xf>
    <xf numFmtId="0" fontId="4" fillId="9" borderId="24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14" borderId="29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2" fillId="0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3" fillId="0" borderId="1" xfId="0" applyFont="1" applyBorder="1"/>
    <xf numFmtId="0" fontId="2" fillId="7" borderId="1" xfId="0" applyFont="1" applyFill="1" applyBorder="1"/>
    <xf numFmtId="0" fontId="2" fillId="8" borderId="1" xfId="0" applyFont="1" applyFill="1" applyBorder="1"/>
    <xf numFmtId="0" fontId="2" fillId="9" borderId="0" xfId="0" applyFont="1" applyFill="1"/>
    <xf numFmtId="0" fontId="7" fillId="9" borderId="0" xfId="0" applyFont="1" applyFill="1" applyAlignment="1">
      <alignment horizontal="center" vertical="center" wrapText="1"/>
    </xf>
    <xf numFmtId="0" fontId="8" fillId="9" borderId="0" xfId="0" applyFont="1" applyFill="1" applyAlignment="1">
      <alignment horizontal="left" vertical="center" wrapText="1"/>
    </xf>
    <xf numFmtId="0" fontId="7" fillId="9" borderId="0" xfId="0" applyFont="1" applyFill="1"/>
    <xf numFmtId="4" fontId="7" fillId="9" borderId="0" xfId="0" applyNumberFormat="1" applyFont="1" applyFill="1" applyAlignment="1">
      <alignment horizontal="right" vertical="center"/>
    </xf>
    <xf numFmtId="4" fontId="7" fillId="9" borderId="1" xfId="0" applyNumberFormat="1" applyFont="1" applyFill="1" applyBorder="1" applyAlignment="1">
      <alignment horizontal="right" vertical="center"/>
    </xf>
    <xf numFmtId="0" fontId="1" fillId="9" borderId="0" xfId="0" applyFont="1" applyFill="1" applyAlignment="1">
      <alignment horizontal="center" vertical="center"/>
    </xf>
    <xf numFmtId="0" fontId="2" fillId="9" borderId="1" xfId="0" applyFont="1" applyFill="1" applyBorder="1"/>
    <xf numFmtId="49" fontId="8" fillId="9" borderId="1" xfId="0" applyNumberFormat="1" applyFont="1" applyFill="1" applyBorder="1" applyAlignment="1">
      <alignment horizontal="center"/>
    </xf>
    <xf numFmtId="4" fontId="8" fillId="9" borderId="1" xfId="0" applyNumberFormat="1" applyFont="1" applyFill="1" applyBorder="1" applyAlignment="1">
      <alignment horizontal="right" vertical="center" wrapText="1"/>
    </xf>
    <xf numFmtId="49" fontId="8" fillId="9" borderId="24" xfId="0" applyNumberFormat="1" applyFont="1" applyFill="1" applyBorder="1" applyAlignment="1">
      <alignment horizontal="center" vertical="center" wrapText="1"/>
    </xf>
    <xf numFmtId="0" fontId="8" fillId="9" borderId="3" xfId="0" applyFont="1" applyFill="1" applyBorder="1"/>
    <xf numFmtId="4" fontId="8" fillId="9" borderId="0" xfId="0" applyNumberFormat="1" applyFont="1" applyFill="1" applyBorder="1" applyAlignment="1">
      <alignment horizontal="right" vertical="center"/>
    </xf>
    <xf numFmtId="49" fontId="8" fillId="9" borderId="10" xfId="0" applyNumberFormat="1" applyFont="1" applyFill="1" applyBorder="1" applyAlignment="1">
      <alignment horizontal="center"/>
    </xf>
    <xf numFmtId="4" fontId="8" fillId="9" borderId="10" xfId="0" applyNumberFormat="1" applyFont="1" applyFill="1" applyBorder="1" applyAlignment="1">
      <alignment horizontal="right" vertical="center"/>
    </xf>
    <xf numFmtId="4" fontId="8" fillId="9" borderId="12" xfId="0" applyNumberFormat="1" applyFont="1" applyFill="1" applyBorder="1" applyAlignment="1">
      <alignment horizontal="right" vertical="center"/>
    </xf>
    <xf numFmtId="0" fontId="8" fillId="9" borderId="4" xfId="0" applyFont="1" applyFill="1" applyBorder="1"/>
    <xf numFmtId="49" fontId="8" fillId="9" borderId="14" xfId="0" applyNumberFormat="1" applyFont="1" applyFill="1" applyBorder="1" applyAlignment="1">
      <alignment horizontal="center" vertical="center" wrapText="1"/>
    </xf>
    <xf numFmtId="2" fontId="8" fillId="9" borderId="3" xfId="0" applyNumberFormat="1" applyFont="1" applyFill="1" applyBorder="1" applyAlignment="1">
      <alignment horizontal="left" vertical="center" wrapText="1"/>
    </xf>
    <xf numFmtId="2" fontId="8" fillId="9" borderId="14" xfId="0" applyNumberFormat="1" applyFont="1" applyFill="1" applyBorder="1" applyAlignment="1">
      <alignment wrapText="1"/>
    </xf>
    <xf numFmtId="4" fontId="8" fillId="9" borderId="22" xfId="0" applyNumberFormat="1" applyFont="1" applyFill="1" applyBorder="1" applyAlignment="1">
      <alignment horizontal="right" vertical="center"/>
    </xf>
    <xf numFmtId="0" fontId="8" fillId="9" borderId="14" xfId="0" applyFont="1" applyFill="1" applyBorder="1" applyAlignment="1">
      <alignment horizontal="left" vertical="center" wrapText="1"/>
    </xf>
    <xf numFmtId="4" fontId="8" fillId="9" borderId="5" xfId="0" applyNumberFormat="1" applyFont="1" applyFill="1" applyBorder="1" applyAlignment="1">
      <alignment horizontal="right" vertical="center"/>
    </xf>
    <xf numFmtId="49" fontId="8" fillId="9" borderId="1" xfId="0" applyNumberFormat="1" applyFont="1" applyFill="1" applyBorder="1" applyAlignment="1">
      <alignment horizontal="center" wrapText="1"/>
    </xf>
    <xf numFmtId="49" fontId="8" fillId="9" borderId="18" xfId="0" applyNumberFormat="1" applyFont="1" applyFill="1" applyBorder="1" applyAlignment="1">
      <alignment horizontal="center" vertical="center" wrapText="1"/>
    </xf>
    <xf numFmtId="1" fontId="8" fillId="9" borderId="1" xfId="0" applyNumberFormat="1" applyFont="1" applyFill="1" applyBorder="1" applyAlignment="1">
      <alignment horizontal="left" vertical="center" wrapText="1"/>
    </xf>
    <xf numFmtId="1" fontId="8" fillId="9" borderId="2" xfId="0" applyNumberFormat="1" applyFont="1" applyFill="1" applyBorder="1" applyAlignment="1">
      <alignment horizontal="left" vertical="center" wrapText="1"/>
    </xf>
    <xf numFmtId="4" fontId="6" fillId="9" borderId="4" xfId="0" applyNumberFormat="1" applyFont="1" applyFill="1" applyBorder="1" applyAlignment="1">
      <alignment horizontal="right" vertical="center"/>
    </xf>
    <xf numFmtId="4" fontId="6" fillId="9" borderId="5" xfId="0" applyNumberFormat="1" applyFont="1" applyFill="1" applyBorder="1" applyAlignment="1">
      <alignment horizontal="right" vertical="center"/>
    </xf>
    <xf numFmtId="0" fontId="8" fillId="9" borderId="10" xfId="0" applyFont="1" applyFill="1" applyBorder="1" applyAlignment="1">
      <alignment horizontal="left" vertical="center" wrapText="1"/>
    </xf>
    <xf numFmtId="49" fontId="8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8" fillId="9" borderId="29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12" fillId="9" borderId="14" xfId="0" applyFont="1" applyFill="1" applyBorder="1"/>
    <xf numFmtId="4" fontId="12" fillId="9" borderId="3" xfId="0" applyNumberFormat="1" applyFont="1" applyFill="1" applyBorder="1" applyAlignment="1">
      <alignment horizontal="right" vertical="center"/>
    </xf>
    <xf numFmtId="0" fontId="14" fillId="9" borderId="0" xfId="0" applyFont="1" applyFill="1"/>
    <xf numFmtId="0" fontId="3" fillId="9" borderId="0" xfId="0" applyFont="1" applyFill="1"/>
    <xf numFmtId="4" fontId="12" fillId="9" borderId="1" xfId="0" applyNumberFormat="1" applyFont="1" applyFill="1" applyBorder="1" applyAlignment="1">
      <alignment horizontal="right" vertical="center"/>
    </xf>
    <xf numFmtId="0" fontId="4" fillId="9" borderId="3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center"/>
    </xf>
    <xf numFmtId="0" fontId="8" fillId="9" borderId="14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left" vertical="center" wrapText="1"/>
    </xf>
    <xf numFmtId="4" fontId="6" fillId="9" borderId="1" xfId="0" applyNumberFormat="1" applyFont="1" applyFill="1" applyBorder="1" applyAlignment="1">
      <alignment horizontal="right" vertical="center" wrapText="1"/>
    </xf>
    <xf numFmtId="4" fontId="2" fillId="9" borderId="0" xfId="0" applyNumberFormat="1" applyFont="1" applyFill="1"/>
    <xf numFmtId="4" fontId="6" fillId="9" borderId="24" xfId="0" applyNumberFormat="1" applyFont="1" applyFill="1" applyBorder="1" applyAlignment="1">
      <alignment horizontal="right" vertical="center"/>
    </xf>
    <xf numFmtId="4" fontId="6" fillId="9" borderId="29" xfId="0" applyNumberFormat="1" applyFont="1" applyFill="1" applyBorder="1" applyAlignment="1">
      <alignment horizontal="right" vertical="center"/>
    </xf>
    <xf numFmtId="0" fontId="6" fillId="9" borderId="1" xfId="0" applyFont="1" applyFill="1" applyBorder="1"/>
    <xf numFmtId="4" fontId="6" fillId="9" borderId="2" xfId="0" applyNumberFormat="1" applyFont="1" applyFill="1" applyBorder="1" applyAlignment="1">
      <alignment horizontal="right" vertical="center" wrapText="1"/>
    </xf>
    <xf numFmtId="0" fontId="6" fillId="9" borderId="1" xfId="0" applyFont="1" applyFill="1" applyBorder="1" applyAlignment="1">
      <alignment horizontal="center"/>
    </xf>
    <xf numFmtId="4" fontId="4" fillId="9" borderId="1" xfId="0" applyNumberFormat="1" applyFont="1" applyFill="1" applyBorder="1" applyAlignment="1">
      <alignment horizontal="left" vertical="center" wrapText="1"/>
    </xf>
    <xf numFmtId="4" fontId="8" fillId="9" borderId="1" xfId="0" applyNumberFormat="1" applyFont="1" applyFill="1" applyBorder="1" applyAlignment="1">
      <alignment horizontal="right"/>
    </xf>
    <xf numFmtId="0" fontId="16" fillId="9" borderId="0" xfId="0" applyFont="1" applyFill="1"/>
    <xf numFmtId="4" fontId="4" fillId="9" borderId="1" xfId="0" applyNumberFormat="1" applyFont="1" applyFill="1" applyBorder="1" applyAlignment="1">
      <alignment horizontal="right"/>
    </xf>
    <xf numFmtId="4" fontId="4" fillId="9" borderId="24" xfId="0" applyNumberFormat="1" applyFont="1" applyFill="1" applyBorder="1" applyAlignment="1">
      <alignment horizontal="left" vertical="center" wrapText="1"/>
    </xf>
    <xf numFmtId="4" fontId="4" fillId="9" borderId="24" xfId="0" applyNumberFormat="1" applyFont="1" applyFill="1" applyBorder="1"/>
    <xf numFmtId="4" fontId="4" fillId="9" borderId="0" xfId="0" applyNumberFormat="1" applyFont="1" applyFill="1" applyAlignment="1">
      <alignment horizontal="right" vertical="center"/>
    </xf>
    <xf numFmtId="0" fontId="4" fillId="9" borderId="0" xfId="0" applyFont="1" applyFill="1" applyAlignment="1">
      <alignment horizontal="left" vertical="center" wrapText="1"/>
    </xf>
    <xf numFmtId="0" fontId="5" fillId="9" borderId="0" xfId="0" applyFont="1" applyFill="1" applyAlignment="1">
      <alignment horizontal="center" vertical="center" wrapText="1"/>
    </xf>
    <xf numFmtId="0" fontId="5" fillId="9" borderId="0" xfId="0" applyFont="1" applyFill="1"/>
    <xf numFmtId="4" fontId="5" fillId="9" borderId="0" xfId="0" applyNumberFormat="1" applyFont="1" applyFill="1" applyAlignment="1">
      <alignment horizontal="right" vertical="center"/>
    </xf>
    <xf numFmtId="0" fontId="2" fillId="9" borderId="0" xfId="0" applyFont="1" applyFill="1" applyAlignment="1">
      <alignment vertical="center"/>
    </xf>
    <xf numFmtId="0" fontId="2" fillId="9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4" fillId="9" borderId="0" xfId="0" applyFont="1" applyFill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vertical="center"/>
    </xf>
    <xf numFmtId="0" fontId="2" fillId="9" borderId="10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/>
    <xf numFmtId="4" fontId="4" fillId="4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49" fontId="6" fillId="4" borderId="18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/>
    <xf numFmtId="4" fontId="10" fillId="4" borderId="1" xfId="0" applyNumberFormat="1" applyFont="1" applyFill="1" applyBorder="1" applyAlignment="1">
      <alignment horizontal="right" vertical="center"/>
    </xf>
    <xf numFmtId="0" fontId="1" fillId="4" borderId="0" xfId="0" applyFont="1" applyFill="1"/>
    <xf numFmtId="0" fontId="6" fillId="4" borderId="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wrapText="1"/>
    </xf>
    <xf numFmtId="4" fontId="6" fillId="4" borderId="1" xfId="0" applyNumberFormat="1" applyFont="1" applyFill="1" applyBorder="1" applyAlignment="1">
      <alignment horizontal="right" vertical="center" wrapText="1"/>
    </xf>
    <xf numFmtId="4" fontId="6" fillId="4" borderId="1" xfId="0" applyNumberFormat="1" applyFont="1" applyFill="1" applyBorder="1" applyAlignment="1">
      <alignment horizontal="right" vertical="center"/>
    </xf>
    <xf numFmtId="49" fontId="6" fillId="4" borderId="14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wrapText="1"/>
    </xf>
    <xf numFmtId="49" fontId="6" fillId="4" borderId="29" xfId="0" applyNumberFormat="1" applyFont="1" applyFill="1" applyBorder="1" applyAlignment="1">
      <alignment horizontal="center" vertical="center" wrapText="1"/>
    </xf>
    <xf numFmtId="49" fontId="6" fillId="4" borderId="24" xfId="0" applyNumberFormat="1" applyFont="1" applyFill="1" applyBorder="1" applyAlignment="1">
      <alignment wrapText="1"/>
    </xf>
    <xf numFmtId="0" fontId="4" fillId="9" borderId="10" xfId="0" applyFont="1" applyFill="1" applyBorder="1"/>
    <xf numFmtId="4" fontId="4" fillId="9" borderId="10" xfId="0" applyNumberFormat="1" applyFont="1" applyFill="1" applyBorder="1" applyAlignment="1">
      <alignment horizontal="right" vertical="center"/>
    </xf>
    <xf numFmtId="4" fontId="4" fillId="9" borderId="12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left" vertical="center" wrapText="1"/>
    </xf>
    <xf numFmtId="0" fontId="6" fillId="4" borderId="3" xfId="0" applyFont="1" applyFill="1" applyBorder="1"/>
    <xf numFmtId="4" fontId="6" fillId="4" borderId="3" xfId="0" applyNumberFormat="1" applyFont="1" applyFill="1" applyBorder="1" applyAlignment="1">
      <alignment horizontal="right" vertical="center"/>
    </xf>
    <xf numFmtId="49" fontId="8" fillId="9" borderId="3" xfId="0" applyNumberFormat="1" applyFont="1" applyFill="1" applyBorder="1" applyAlignment="1">
      <alignment horizontal="center" vertical="center" wrapText="1"/>
    </xf>
    <xf numFmtId="0" fontId="4" fillId="9" borderId="3" xfId="0" applyFont="1" applyFill="1" applyBorder="1"/>
    <xf numFmtId="4" fontId="4" fillId="9" borderId="22" xfId="0" applyNumberFormat="1" applyFont="1" applyFill="1" applyBorder="1" applyAlignment="1">
      <alignment horizontal="right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/>
    <xf numFmtId="0" fontId="29" fillId="4" borderId="1" xfId="0" applyFont="1" applyFill="1" applyBorder="1" applyAlignment="1">
      <alignment vertical="center"/>
    </xf>
    <xf numFmtId="0" fontId="30" fillId="4" borderId="14" xfId="0" applyFont="1" applyFill="1" applyBorder="1"/>
    <xf numFmtId="0" fontId="31" fillId="4" borderId="0" xfId="0" applyFont="1" applyFill="1"/>
    <xf numFmtId="0" fontId="29" fillId="4" borderId="0" xfId="0" applyFont="1" applyFill="1"/>
    <xf numFmtId="4" fontId="8" fillId="9" borderId="0" xfId="0" applyNumberFormat="1" applyFont="1" applyFill="1" applyAlignment="1">
      <alignment horizontal="right" vertical="center"/>
    </xf>
    <xf numFmtId="49" fontId="6" fillId="4" borderId="24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wrapText="1"/>
    </xf>
    <xf numFmtId="0" fontId="17" fillId="4" borderId="3" xfId="0" applyFont="1" applyFill="1" applyBorder="1" applyAlignment="1">
      <alignment wrapText="1"/>
    </xf>
    <xf numFmtId="1" fontId="6" fillId="4" borderId="1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/>
    <xf numFmtId="0" fontId="29" fillId="4" borderId="3" xfId="0" applyFont="1" applyFill="1" applyBorder="1" applyAlignment="1">
      <alignment vertical="center"/>
    </xf>
    <xf numFmtId="49" fontId="6" fillId="4" borderId="3" xfId="0" applyNumberFormat="1" applyFont="1" applyFill="1" applyBorder="1" applyAlignment="1">
      <alignment wrapText="1"/>
    </xf>
    <xf numFmtId="0" fontId="8" fillId="4" borderId="24" xfId="0" applyFont="1" applyFill="1" applyBorder="1" applyAlignment="1">
      <alignment horizontal="center" vertical="center" wrapText="1"/>
    </xf>
    <xf numFmtId="4" fontId="8" fillId="9" borderId="1" xfId="0" applyNumberFormat="1" applyFont="1" applyFill="1" applyBorder="1" applyAlignment="1">
      <alignment horizontal="center" vertical="center"/>
    </xf>
    <xf numFmtId="4" fontId="8" fillId="9" borderId="2" xfId="0" applyNumberFormat="1" applyFont="1" applyFill="1" applyBorder="1" applyAlignment="1">
      <alignment horizontal="center" vertical="center"/>
    </xf>
    <xf numFmtId="4" fontId="6" fillId="9" borderId="1" xfId="0" applyNumberFormat="1" applyFont="1" applyFill="1" applyBorder="1" applyAlignment="1">
      <alignment horizontal="center" vertical="center"/>
    </xf>
    <xf numFmtId="49" fontId="8" fillId="9" borderId="1" xfId="0" applyNumberFormat="1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left" vertical="center" wrapText="1"/>
    </xf>
    <xf numFmtId="4" fontId="4" fillId="4" borderId="0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49" fontId="6" fillId="2" borderId="36" xfId="0" applyNumberFormat="1" applyFont="1" applyFill="1" applyBorder="1" applyAlignment="1">
      <alignment vertical="center" wrapText="1"/>
    </xf>
    <xf numFmtId="49" fontId="6" fillId="2" borderId="37" xfId="0" applyNumberFormat="1" applyFont="1" applyFill="1" applyBorder="1" applyAlignment="1">
      <alignment wrapText="1"/>
    </xf>
    <xf numFmtId="0" fontId="6" fillId="2" borderId="26" xfId="0" applyFont="1" applyFill="1" applyBorder="1"/>
    <xf numFmtId="4" fontId="6" fillId="2" borderId="27" xfId="0" applyNumberFormat="1" applyFont="1" applyFill="1" applyBorder="1" applyAlignment="1">
      <alignment horizontal="right" vertical="center"/>
    </xf>
    <xf numFmtId="0" fontId="1" fillId="13" borderId="1" xfId="0" applyFont="1" applyFill="1" applyBorder="1" applyAlignment="1">
      <alignment vertical="center"/>
    </xf>
    <xf numFmtId="49" fontId="6" fillId="13" borderId="1" xfId="0" applyNumberFormat="1" applyFont="1" applyFill="1" applyBorder="1" applyAlignment="1">
      <alignment horizontal="center" vertical="center" wrapText="1"/>
    </xf>
    <xf numFmtId="49" fontId="6" fillId="13" borderId="1" xfId="0" applyNumberFormat="1" applyFont="1" applyFill="1" applyBorder="1" applyAlignment="1">
      <alignment vertical="center" wrapText="1"/>
    </xf>
    <xf numFmtId="0" fontId="6" fillId="13" borderId="1" xfId="0" applyFont="1" applyFill="1" applyBorder="1" applyAlignment="1">
      <alignment horizontal="center"/>
    </xf>
    <xf numFmtId="4" fontId="6" fillId="13" borderId="1" xfId="0" applyNumberFormat="1" applyFont="1" applyFill="1" applyBorder="1" applyAlignment="1">
      <alignment horizontal="right" vertical="center"/>
    </xf>
    <xf numFmtId="0" fontId="1" fillId="13" borderId="0" xfId="0" applyFont="1" applyFill="1"/>
    <xf numFmtId="0" fontId="2" fillId="13" borderId="1" xfId="0" applyFont="1" applyFill="1" applyBorder="1" applyAlignment="1">
      <alignment vertical="center"/>
    </xf>
    <xf numFmtId="0" fontId="8" fillId="13" borderId="24" xfId="0" applyFont="1" applyFill="1" applyBorder="1" applyAlignment="1">
      <alignment horizontal="center" vertical="center" wrapText="1"/>
    </xf>
    <xf numFmtId="0" fontId="8" fillId="13" borderId="1" xfId="0" applyFont="1" applyFill="1" applyBorder="1"/>
    <xf numFmtId="4" fontId="6" fillId="13" borderId="2" xfId="0" applyNumberFormat="1" applyFont="1" applyFill="1" applyBorder="1" applyAlignment="1">
      <alignment horizontal="right" vertical="center"/>
    </xf>
    <xf numFmtId="0" fontId="2" fillId="13" borderId="0" xfId="0" applyFont="1" applyFill="1"/>
    <xf numFmtId="49" fontId="6" fillId="13" borderId="1" xfId="0" applyNumberFormat="1" applyFont="1" applyFill="1" applyBorder="1" applyAlignment="1">
      <alignment wrapText="1"/>
    </xf>
    <xf numFmtId="0" fontId="1" fillId="13" borderId="1" xfId="0" applyFont="1" applyFill="1" applyBorder="1"/>
    <xf numFmtId="0" fontId="2" fillId="13" borderId="10" xfId="0" applyFont="1" applyFill="1" applyBorder="1" applyAlignment="1">
      <alignment vertical="center"/>
    </xf>
    <xf numFmtId="49" fontId="6" fillId="13" borderId="20" xfId="0" applyNumberFormat="1" applyFont="1" applyFill="1" applyBorder="1" applyAlignment="1">
      <alignment horizontal="center" vertical="center" wrapText="1"/>
    </xf>
    <xf numFmtId="49" fontId="6" fillId="13" borderId="21" xfId="0" applyNumberFormat="1" applyFont="1" applyFill="1" applyBorder="1" applyAlignment="1">
      <alignment horizontal="left" vertical="center" wrapText="1"/>
    </xf>
    <xf numFmtId="0" fontId="6" fillId="13" borderId="7" xfId="0" applyFont="1" applyFill="1" applyBorder="1"/>
    <xf numFmtId="4" fontId="6" fillId="13" borderId="7" xfId="0" applyNumberFormat="1" applyFont="1" applyFill="1" applyBorder="1" applyAlignment="1">
      <alignment horizontal="right" vertical="center"/>
    </xf>
    <xf numFmtId="0" fontId="6" fillId="13" borderId="35" xfId="0" applyFont="1" applyFill="1" applyBorder="1" applyAlignment="1">
      <alignment horizontal="center" vertical="center" wrapText="1"/>
    </xf>
    <xf numFmtId="0" fontId="6" fillId="13" borderId="16" xfId="0" applyFont="1" applyFill="1" applyBorder="1" applyAlignment="1">
      <alignment wrapText="1"/>
    </xf>
    <xf numFmtId="0" fontId="8" fillId="13" borderId="13" xfId="0" applyFont="1" applyFill="1" applyBorder="1"/>
    <xf numFmtId="4" fontId="6" fillId="13" borderId="13" xfId="0" applyNumberFormat="1" applyFont="1" applyFill="1" applyBorder="1" applyAlignment="1">
      <alignment horizontal="right" vertical="center"/>
    </xf>
    <xf numFmtId="49" fontId="6" fillId="13" borderId="35" xfId="0" applyNumberFormat="1" applyFont="1" applyFill="1" applyBorder="1" applyAlignment="1">
      <alignment horizontal="center" vertical="center" wrapText="1"/>
    </xf>
    <xf numFmtId="49" fontId="6" fillId="13" borderId="16" xfId="0" applyNumberFormat="1" applyFont="1" applyFill="1" applyBorder="1" applyAlignment="1">
      <alignment horizontal="left" vertical="center" wrapText="1"/>
    </xf>
    <xf numFmtId="0" fontId="6" fillId="13" borderId="13" xfId="0" applyFont="1" applyFill="1" applyBorder="1"/>
    <xf numFmtId="49" fontId="8" fillId="13" borderId="1" xfId="0" applyNumberFormat="1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left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8" fillId="13" borderId="21" xfId="0" applyNumberFormat="1" applyFont="1" applyFill="1" applyBorder="1" applyAlignment="1">
      <alignment horizontal="center" vertical="center" wrapText="1"/>
    </xf>
    <xf numFmtId="0" fontId="8" fillId="13" borderId="8" xfId="0" applyFont="1" applyFill="1" applyBorder="1"/>
    <xf numFmtId="4" fontId="6" fillId="13" borderId="9" xfId="0" applyNumberFormat="1" applyFont="1" applyFill="1" applyBorder="1" applyAlignment="1">
      <alignment horizontal="right" vertical="center"/>
    </xf>
    <xf numFmtId="4" fontId="10" fillId="13" borderId="9" xfId="0" applyNumberFormat="1" applyFont="1" applyFill="1" applyBorder="1" applyAlignment="1">
      <alignment horizontal="right" vertical="center"/>
    </xf>
    <xf numFmtId="0" fontId="2" fillId="13" borderId="1" xfId="0" applyFont="1" applyFill="1" applyBorder="1" applyAlignment="1">
      <alignment horizontal="center" vertical="center"/>
    </xf>
    <xf numFmtId="0" fontId="6" fillId="13" borderId="24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/>
    </xf>
    <xf numFmtId="4" fontId="6" fillId="13" borderId="1" xfId="0" applyNumberFormat="1" applyFont="1" applyFill="1" applyBorder="1" applyAlignment="1">
      <alignment horizontal="center" vertical="center"/>
    </xf>
    <xf numFmtId="4" fontId="6" fillId="13" borderId="2" xfId="0" applyNumberFormat="1" applyFont="1" applyFill="1" applyBorder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6" fillId="13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4" fontId="6" fillId="4" borderId="2" xfId="0" applyNumberFormat="1" applyFont="1" applyFill="1" applyBorder="1" applyAlignment="1">
      <alignment horizontal="right" vertical="center"/>
    </xf>
    <xf numFmtId="4" fontId="6" fillId="9" borderId="1" xfId="0" applyNumberFormat="1" applyFont="1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right" vertical="center"/>
    </xf>
    <xf numFmtId="0" fontId="2" fillId="10" borderId="1" xfId="0" applyFont="1" applyFill="1" applyBorder="1" applyAlignment="1">
      <alignment vertical="center"/>
    </xf>
    <xf numFmtId="4" fontId="6" fillId="10" borderId="1" xfId="0" applyNumberFormat="1" applyFont="1" applyFill="1" applyBorder="1" applyAlignment="1">
      <alignment horizontal="right" vertical="center"/>
    </xf>
    <xf numFmtId="4" fontId="6" fillId="10" borderId="2" xfId="0" applyNumberFormat="1" applyFont="1" applyFill="1" applyBorder="1" applyAlignment="1">
      <alignment horizontal="right" vertical="center"/>
    </xf>
    <xf numFmtId="0" fontId="2" fillId="10" borderId="0" xfId="0" applyFont="1" applyFill="1"/>
    <xf numFmtId="4" fontId="8" fillId="9" borderId="2" xfId="0" applyNumberFormat="1" applyFont="1" applyFill="1" applyBorder="1" applyAlignment="1">
      <alignment horizontal="right" vertical="center" wrapText="1"/>
    </xf>
    <xf numFmtId="49" fontId="9" fillId="0" borderId="43" xfId="0" applyNumberFormat="1" applyFont="1" applyBorder="1" applyAlignment="1">
      <alignment horizontal="center"/>
    </xf>
    <xf numFmtId="49" fontId="9" fillId="0" borderId="44" xfId="0" applyNumberFormat="1" applyFont="1" applyBorder="1" applyAlignment="1">
      <alignment horizontal="center"/>
    </xf>
    <xf numFmtId="49" fontId="9" fillId="0" borderId="45" xfId="0" applyNumberFormat="1" applyFont="1" applyBorder="1" applyAlignment="1">
      <alignment horizontal="center"/>
    </xf>
    <xf numFmtId="49" fontId="9" fillId="5" borderId="17" xfId="0" applyNumberFormat="1" applyFont="1" applyFill="1" applyBorder="1" applyAlignment="1">
      <alignment horizontal="center"/>
    </xf>
    <xf numFmtId="49" fontId="9" fillId="5" borderId="16" xfId="0" applyNumberFormat="1" applyFont="1" applyFill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49" fontId="9" fillId="0" borderId="24" xfId="0" applyNumberFormat="1" applyFont="1" applyBorder="1" applyAlignment="1">
      <alignment horizontal="center"/>
    </xf>
    <xf numFmtId="49" fontId="9" fillId="4" borderId="17" xfId="0" applyNumberFormat="1" applyFont="1" applyFill="1" applyBorder="1" applyAlignment="1">
      <alignment horizontal="center"/>
    </xf>
    <xf numFmtId="49" fontId="9" fillId="4" borderId="16" xfId="0" applyNumberFormat="1" applyFont="1" applyFill="1" applyBorder="1" applyAlignment="1">
      <alignment horizontal="center"/>
    </xf>
    <xf numFmtId="49" fontId="9" fillId="4" borderId="21" xfId="0" applyNumberFormat="1" applyFont="1" applyFill="1" applyBorder="1" applyAlignment="1">
      <alignment horizontal="center"/>
    </xf>
    <xf numFmtId="0" fontId="9" fillId="14" borderId="12" xfId="0" applyFont="1" applyFill="1" applyBorder="1" applyAlignment="1">
      <alignment horizontal="center"/>
    </xf>
    <xf numFmtId="0" fontId="9" fillId="14" borderId="18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49" fontId="9" fillId="0" borderId="12" xfId="0" applyNumberFormat="1" applyFont="1" applyBorder="1" applyAlignment="1">
      <alignment horizontal="center"/>
    </xf>
    <xf numFmtId="49" fontId="9" fillId="0" borderId="18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49" fontId="9" fillId="4" borderId="2" xfId="0" applyNumberFormat="1" applyFont="1" applyFill="1" applyBorder="1" applyAlignment="1">
      <alignment horizontal="center"/>
    </xf>
    <xf numFmtId="49" fontId="9" fillId="4" borderId="24" xfId="0" applyNumberFormat="1" applyFont="1" applyFill="1" applyBorder="1" applyAlignment="1">
      <alignment horizontal="center"/>
    </xf>
    <xf numFmtId="49" fontId="9" fillId="4" borderId="46" xfId="0" applyNumberFormat="1" applyFont="1" applyFill="1" applyBorder="1" applyAlignment="1">
      <alignment horizontal="center"/>
    </xf>
    <xf numFmtId="49" fontId="9" fillId="4" borderId="41" xfId="0" applyNumberFormat="1" applyFont="1" applyFill="1" applyBorder="1" applyAlignment="1">
      <alignment horizontal="center"/>
    </xf>
    <xf numFmtId="49" fontId="9" fillId="3" borderId="17" xfId="0" applyNumberFormat="1" applyFont="1" applyFill="1" applyBorder="1" applyAlignment="1">
      <alignment horizontal="center"/>
    </xf>
    <xf numFmtId="49" fontId="9" fillId="3" borderId="16" xfId="0" applyNumberFormat="1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49" fontId="9" fillId="3" borderId="19" xfId="0" applyNumberFormat="1" applyFont="1" applyFill="1" applyBorder="1" applyAlignment="1">
      <alignment horizontal="center"/>
    </xf>
    <xf numFmtId="49" fontId="9" fillId="3" borderId="21" xfId="0" applyNumberFormat="1" applyFont="1" applyFill="1" applyBorder="1" applyAlignment="1">
      <alignment horizontal="center"/>
    </xf>
    <xf numFmtId="49" fontId="9" fillId="0" borderId="19" xfId="0" applyNumberFormat="1" applyFont="1" applyBorder="1" applyAlignment="1">
      <alignment horizontal="center"/>
    </xf>
    <xf numFmtId="49" fontId="9" fillId="0" borderId="20" xfId="0" applyNumberFormat="1" applyFont="1" applyBorder="1" applyAlignment="1">
      <alignment horizontal="center"/>
    </xf>
    <xf numFmtId="49" fontId="9" fillId="11" borderId="17" xfId="0" applyNumberFormat="1" applyFont="1" applyFill="1" applyBorder="1" applyAlignment="1">
      <alignment horizontal="center"/>
    </xf>
    <xf numFmtId="49" fontId="9" fillId="11" borderId="16" xfId="0" applyNumberFormat="1" applyFont="1" applyFill="1" applyBorder="1" applyAlignment="1">
      <alignment horizontal="center"/>
    </xf>
    <xf numFmtId="49" fontId="9" fillId="5" borderId="35" xfId="0" applyNumberFormat="1" applyFont="1" applyFill="1" applyBorder="1" applyAlignment="1">
      <alignment horizontal="center"/>
    </xf>
    <xf numFmtId="49" fontId="9" fillId="3" borderId="20" xfId="0" applyNumberFormat="1" applyFont="1" applyFill="1" applyBorder="1" applyAlignment="1">
      <alignment horizontal="center"/>
    </xf>
    <xf numFmtId="49" fontId="9" fillId="0" borderId="17" xfId="0" applyNumberFormat="1" applyFont="1" applyBorder="1" applyAlignment="1">
      <alignment horizontal="center"/>
    </xf>
    <xf numFmtId="49" fontId="9" fillId="0" borderId="35" xfId="0" applyNumberFormat="1" applyFont="1" applyBorder="1" applyAlignment="1">
      <alignment horizontal="center"/>
    </xf>
    <xf numFmtId="49" fontId="9" fillId="7" borderId="39" xfId="0" applyNumberFormat="1" applyFont="1" applyFill="1" applyBorder="1" applyAlignment="1">
      <alignment horizontal="center"/>
    </xf>
    <xf numFmtId="49" fontId="9" fillId="7" borderId="0" xfId="0" applyNumberFormat="1" applyFont="1" applyFill="1" applyAlignment="1">
      <alignment horizontal="center"/>
    </xf>
    <xf numFmtId="0" fontId="9" fillId="11" borderId="2" xfId="0" applyFont="1" applyFill="1" applyBorder="1" applyAlignment="1">
      <alignment horizontal="center"/>
    </xf>
    <xf numFmtId="0" fontId="9" fillId="11" borderId="24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0" fontId="9" fillId="0" borderId="12" xfId="0" applyFont="1" applyBorder="1"/>
    <xf numFmtId="0" fontId="9" fillId="0" borderId="18" xfId="0" applyFont="1" applyBorder="1"/>
    <xf numFmtId="0" fontId="9" fillId="4" borderId="17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0" borderId="31" xfId="0" applyFont="1" applyBorder="1" applyAlignment="1">
      <alignment horizontal="center"/>
    </xf>
    <xf numFmtId="49" fontId="9" fillId="0" borderId="32" xfId="0" applyNumberFormat="1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/>
    </xf>
    <xf numFmtId="49" fontId="21" fillId="0" borderId="19" xfId="0" applyNumberFormat="1" applyFont="1" applyBorder="1" applyAlignment="1">
      <alignment horizontal="center"/>
    </xf>
    <xf numFmtId="49" fontId="21" fillId="0" borderId="38" xfId="0" applyNumberFormat="1" applyFont="1" applyBorder="1" applyAlignment="1">
      <alignment horizontal="center"/>
    </xf>
    <xf numFmtId="49" fontId="9" fillId="2" borderId="17" xfId="0" applyNumberFormat="1" applyFont="1" applyFill="1" applyBorder="1" applyAlignment="1">
      <alignment horizontal="center"/>
    </xf>
    <xf numFmtId="49" fontId="9" fillId="2" borderId="35" xfId="0" applyNumberFormat="1" applyFont="1" applyFill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2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1" fontId="18" fillId="0" borderId="2" xfId="0" applyNumberFormat="1" applyFont="1" applyBorder="1" applyAlignment="1">
      <alignment horizontal="left" wrapText="1"/>
    </xf>
    <xf numFmtId="1" fontId="18" fillId="0" borderId="29" xfId="0" applyNumberFormat="1" applyFont="1" applyBorder="1" applyAlignment="1">
      <alignment horizontal="left" wrapText="1"/>
    </xf>
    <xf numFmtId="1" fontId="18" fillId="0" borderId="24" xfId="0" applyNumberFormat="1" applyFont="1" applyBorder="1" applyAlignment="1">
      <alignment horizontal="left" wrapText="1"/>
    </xf>
    <xf numFmtId="0" fontId="9" fillId="5" borderId="2" xfId="0" applyFont="1" applyFill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24" xfId="0" applyFont="1" applyFill="1" applyBorder="1" applyAlignment="1">
      <alignment horizontal="center"/>
    </xf>
    <xf numFmtId="4" fontId="9" fillId="0" borderId="2" xfId="1" applyNumberFormat="1" applyFont="1" applyBorder="1" applyAlignment="1">
      <alignment horizontal="center"/>
    </xf>
    <xf numFmtId="4" fontId="9" fillId="0" borderId="24" xfId="1" applyNumberFormat="1" applyFont="1" applyBorder="1" applyAlignment="1">
      <alignment horizontal="center"/>
    </xf>
    <xf numFmtId="0" fontId="9" fillId="8" borderId="29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18" fillId="3" borderId="29" xfId="0" applyFont="1" applyFill="1" applyBorder="1" applyAlignment="1">
      <alignment horizontal="center"/>
    </xf>
    <xf numFmtId="0" fontId="18" fillId="3" borderId="24" xfId="0" applyFont="1" applyFill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49" fontId="6" fillId="0" borderId="43" xfId="0" applyNumberFormat="1" applyFont="1" applyBorder="1" applyAlignment="1">
      <alignment horizontal="center" wrapText="1"/>
    </xf>
    <xf numFmtId="49" fontId="6" fillId="0" borderId="44" xfId="0" applyNumberFormat="1" applyFont="1" applyBorder="1" applyAlignment="1">
      <alignment horizontal="center" wrapText="1"/>
    </xf>
    <xf numFmtId="49" fontId="6" fillId="0" borderId="45" xfId="0" applyNumberFormat="1" applyFont="1" applyBorder="1" applyAlignment="1">
      <alignment horizontal="center"/>
    </xf>
    <xf numFmtId="49" fontId="6" fillId="5" borderId="17" xfId="0" applyNumberFormat="1" applyFont="1" applyFill="1" applyBorder="1" applyAlignment="1">
      <alignment horizontal="center" wrapText="1"/>
    </xf>
    <xf numFmtId="49" fontId="6" fillId="5" borderId="16" xfId="0" applyNumberFormat="1" applyFont="1" applyFill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49" fontId="6" fillId="0" borderId="24" xfId="0" applyNumberFormat="1" applyFont="1" applyBorder="1" applyAlignment="1">
      <alignment horizontal="center" wrapText="1"/>
    </xf>
    <xf numFmtId="49" fontId="6" fillId="4" borderId="17" xfId="0" applyNumberFormat="1" applyFont="1" applyFill="1" applyBorder="1" applyAlignment="1">
      <alignment horizontal="center" wrapText="1"/>
    </xf>
    <xf numFmtId="49" fontId="6" fillId="4" borderId="16" xfId="0" applyNumberFormat="1" applyFont="1" applyFill="1" applyBorder="1" applyAlignment="1">
      <alignment horizontal="center" wrapText="1"/>
    </xf>
    <xf numFmtId="49" fontId="6" fillId="4" borderId="21" xfId="0" applyNumberFormat="1" applyFont="1" applyFill="1" applyBorder="1" applyAlignment="1">
      <alignment horizontal="center" wrapText="1"/>
    </xf>
    <xf numFmtId="0" fontId="6" fillId="14" borderId="12" xfId="0" applyFont="1" applyFill="1" applyBorder="1" applyAlignment="1">
      <alignment horizontal="center" wrapText="1"/>
    </xf>
    <xf numFmtId="0" fontId="6" fillId="14" borderId="18" xfId="0" applyFont="1" applyFill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49" fontId="6" fillId="0" borderId="12" xfId="0" applyNumberFormat="1" applyFont="1" applyBorder="1" applyAlignment="1">
      <alignment horizontal="center" wrapText="1"/>
    </xf>
    <xf numFmtId="49" fontId="6" fillId="0" borderId="18" xfId="0" applyNumberFormat="1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49" fontId="6" fillId="4" borderId="2" xfId="0" applyNumberFormat="1" applyFont="1" applyFill="1" applyBorder="1" applyAlignment="1">
      <alignment horizontal="center" wrapText="1"/>
    </xf>
    <xf numFmtId="49" fontId="6" fillId="4" borderId="24" xfId="0" applyNumberFormat="1" applyFont="1" applyFill="1" applyBorder="1" applyAlignment="1">
      <alignment horizontal="center" wrapText="1"/>
    </xf>
    <xf numFmtId="49" fontId="6" fillId="4" borderId="46" xfId="0" applyNumberFormat="1" applyFont="1" applyFill="1" applyBorder="1" applyAlignment="1">
      <alignment horizontal="center" wrapText="1"/>
    </xf>
    <xf numFmtId="49" fontId="6" fillId="4" borderId="41" xfId="0" applyNumberFormat="1" applyFont="1" applyFill="1" applyBorder="1" applyAlignment="1">
      <alignment horizontal="center" wrapText="1"/>
    </xf>
    <xf numFmtId="49" fontId="6" fillId="3" borderId="17" xfId="0" applyNumberFormat="1" applyFont="1" applyFill="1" applyBorder="1" applyAlignment="1">
      <alignment horizontal="center" wrapText="1"/>
    </xf>
    <xf numFmtId="49" fontId="6" fillId="3" borderId="16" xfId="0" applyNumberFormat="1" applyFont="1" applyFill="1" applyBorder="1" applyAlignment="1">
      <alignment horizontal="center" wrapText="1"/>
    </xf>
    <xf numFmtId="0" fontId="6" fillId="15" borderId="17" xfId="0" applyFont="1" applyFill="1" applyBorder="1" applyAlignment="1">
      <alignment horizontal="center" wrapText="1"/>
    </xf>
    <xf numFmtId="0" fontId="6" fillId="15" borderId="16" xfId="0" applyFont="1" applyFill="1" applyBorder="1" applyAlignment="1">
      <alignment horizontal="center" wrapText="1"/>
    </xf>
    <xf numFmtId="49" fontId="6" fillId="3" borderId="19" xfId="0" applyNumberFormat="1" applyFont="1" applyFill="1" applyBorder="1" applyAlignment="1">
      <alignment horizontal="center" wrapText="1"/>
    </xf>
    <xf numFmtId="49" fontId="6" fillId="3" borderId="21" xfId="0" applyNumberFormat="1" applyFont="1" applyFill="1" applyBorder="1" applyAlignment="1">
      <alignment horizontal="center" wrapText="1"/>
    </xf>
    <xf numFmtId="49" fontId="6" fillId="0" borderId="19" xfId="0" applyNumberFormat="1" applyFont="1" applyBorder="1" applyAlignment="1">
      <alignment horizontal="center" wrapText="1"/>
    </xf>
    <xf numFmtId="49" fontId="6" fillId="0" borderId="20" xfId="0" applyNumberFormat="1" applyFont="1" applyBorder="1" applyAlignment="1">
      <alignment horizontal="center" wrapText="1"/>
    </xf>
    <xf numFmtId="49" fontId="6" fillId="11" borderId="17" xfId="0" applyNumberFormat="1" applyFont="1" applyFill="1" applyBorder="1" applyAlignment="1">
      <alignment horizontal="center" wrapText="1"/>
    </xf>
    <xf numFmtId="49" fontId="6" fillId="11" borderId="16" xfId="0" applyNumberFormat="1" applyFont="1" applyFill="1" applyBorder="1" applyAlignment="1">
      <alignment horizontal="center" wrapText="1"/>
    </xf>
    <xf numFmtId="49" fontId="6" fillId="5" borderId="35" xfId="0" applyNumberFormat="1" applyFont="1" applyFill="1" applyBorder="1" applyAlignment="1">
      <alignment horizontal="center" wrapText="1"/>
    </xf>
    <xf numFmtId="49" fontId="6" fillId="3" borderId="20" xfId="0" applyNumberFormat="1" applyFont="1" applyFill="1" applyBorder="1" applyAlignment="1">
      <alignment horizontal="center" wrapText="1"/>
    </xf>
    <xf numFmtId="49" fontId="6" fillId="5" borderId="19" xfId="0" applyNumberFormat="1" applyFont="1" applyFill="1" applyBorder="1" applyAlignment="1">
      <alignment horizontal="center" wrapText="1"/>
    </xf>
    <xf numFmtId="49" fontId="6" fillId="5" borderId="21" xfId="0" applyNumberFormat="1" applyFont="1" applyFill="1" applyBorder="1" applyAlignment="1">
      <alignment horizontal="center" wrapText="1"/>
    </xf>
    <xf numFmtId="49" fontId="6" fillId="0" borderId="17" xfId="0" applyNumberFormat="1" applyFont="1" applyBorder="1" applyAlignment="1">
      <alignment horizontal="center" wrapText="1"/>
    </xf>
    <xf numFmtId="49" fontId="6" fillId="0" borderId="35" xfId="0" applyNumberFormat="1" applyFont="1" applyBorder="1" applyAlignment="1">
      <alignment horizontal="center" wrapText="1"/>
    </xf>
    <xf numFmtId="49" fontId="6" fillId="7" borderId="39" xfId="0" applyNumberFormat="1" applyFont="1" applyFill="1" applyBorder="1" applyAlignment="1">
      <alignment horizontal="center" wrapText="1"/>
    </xf>
    <xf numFmtId="49" fontId="6" fillId="7" borderId="0" xfId="0" applyNumberFormat="1" applyFont="1" applyFill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11" borderId="2" xfId="0" applyFont="1" applyFill="1" applyBorder="1" applyAlignment="1">
      <alignment horizontal="center" wrapText="1"/>
    </xf>
    <xf numFmtId="0" fontId="6" fillId="11" borderId="24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6" fillId="0" borderId="18" xfId="0" applyFont="1" applyBorder="1" applyAlignment="1">
      <alignment wrapText="1"/>
    </xf>
    <xf numFmtId="0" fontId="6" fillId="4" borderId="17" xfId="0" applyFont="1" applyFill="1" applyBorder="1" applyAlignment="1">
      <alignment horizontal="center" wrapText="1"/>
    </xf>
    <xf numFmtId="0" fontId="6" fillId="4" borderId="16" xfId="0" applyFont="1" applyFill="1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49" fontId="6" fillId="0" borderId="32" xfId="0" applyNumberFormat="1" applyFont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 wrapText="1"/>
    </xf>
    <xf numFmtId="49" fontId="6" fillId="0" borderId="38" xfId="0" applyNumberFormat="1" applyFont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0" fontId="8" fillId="6" borderId="24" xfId="0" applyFont="1" applyFill="1" applyBorder="1" applyAlignment="1">
      <alignment horizontal="left" wrapText="1"/>
    </xf>
    <xf numFmtId="0" fontId="8" fillId="9" borderId="2" xfId="0" applyFont="1" applyFill="1" applyBorder="1" applyAlignment="1">
      <alignment horizontal="center" wrapText="1"/>
    </xf>
    <xf numFmtId="0" fontId="8" fillId="9" borderId="24" xfId="0" applyFont="1" applyFill="1" applyBorder="1" applyAlignment="1">
      <alignment horizontal="left" wrapText="1"/>
    </xf>
    <xf numFmtId="49" fontId="6" fillId="11" borderId="35" xfId="0" applyNumberFormat="1" applyFont="1" applyFill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6" fillId="0" borderId="24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29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1" fontId="8" fillId="0" borderId="2" xfId="0" applyNumberFormat="1" applyFont="1" applyBorder="1" applyAlignment="1">
      <alignment horizontal="left" wrapText="1"/>
    </xf>
    <xf numFmtId="1" fontId="8" fillId="0" borderId="29" xfId="0" applyNumberFormat="1" applyFont="1" applyBorder="1" applyAlignment="1">
      <alignment horizontal="left" wrapText="1"/>
    </xf>
    <xf numFmtId="1" fontId="8" fillId="0" borderId="24" xfId="0" applyNumberFormat="1" applyFont="1" applyBorder="1" applyAlignment="1">
      <alignment horizontal="left" wrapText="1"/>
    </xf>
    <xf numFmtId="0" fontId="6" fillId="5" borderId="2" xfId="0" applyFont="1" applyFill="1" applyBorder="1" applyAlignment="1">
      <alignment horizontal="center" wrapText="1"/>
    </xf>
    <xf numFmtId="0" fontId="6" fillId="5" borderId="24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wrapText="1"/>
    </xf>
    <xf numFmtId="0" fontId="6" fillId="6" borderId="24" xfId="0" applyFont="1" applyFill="1" applyBorder="1" applyAlignment="1">
      <alignment horizontal="center" wrapText="1"/>
    </xf>
    <xf numFmtId="4" fontId="6" fillId="0" borderId="2" xfId="1" applyNumberFormat="1" applyFont="1" applyBorder="1" applyAlignment="1">
      <alignment horizontal="center"/>
    </xf>
    <xf numFmtId="4" fontId="6" fillId="0" borderId="24" xfId="1" applyNumberFormat="1" applyFont="1" applyBorder="1" applyAlignment="1">
      <alignment horizontal="center"/>
    </xf>
    <xf numFmtId="0" fontId="6" fillId="8" borderId="29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wrapText="1"/>
    </xf>
    <xf numFmtId="0" fontId="8" fillId="3" borderId="29" xfId="0" applyFont="1" applyFill="1" applyBorder="1" applyAlignment="1">
      <alignment horizontal="center" wrapText="1"/>
    </xf>
    <xf numFmtId="0" fontId="8" fillId="3" borderId="24" xfId="0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 wrapText="1"/>
    </xf>
    <xf numFmtId="0" fontId="4" fillId="0" borderId="42" xfId="0" applyFont="1" applyBorder="1" applyAlignment="1">
      <alignment horizontal="center"/>
    </xf>
    <xf numFmtId="49" fontId="6" fillId="4" borderId="35" xfId="0" applyNumberFormat="1" applyFont="1" applyFill="1" applyBorder="1" applyAlignment="1">
      <alignment horizontal="center" wrapText="1"/>
    </xf>
    <xf numFmtId="0" fontId="6" fillId="14" borderId="25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49" fontId="6" fillId="0" borderId="25" xfId="0" applyNumberFormat="1" applyFont="1" applyBorder="1" applyAlignment="1">
      <alignment horizontal="center" wrapText="1"/>
    </xf>
    <xf numFmtId="0" fontId="6" fillId="4" borderId="35" xfId="0" applyFont="1" applyFill="1" applyBorder="1" applyAlignment="1">
      <alignment horizontal="center" wrapText="1"/>
    </xf>
    <xf numFmtId="49" fontId="6" fillId="4" borderId="29" xfId="0" applyNumberFormat="1" applyFont="1" applyFill="1" applyBorder="1" applyAlignment="1">
      <alignment horizontal="center" wrapText="1"/>
    </xf>
    <xf numFmtId="49" fontId="6" fillId="0" borderId="29" xfId="0" applyNumberFormat="1" applyFont="1" applyBorder="1" applyAlignment="1">
      <alignment horizontal="center" wrapText="1"/>
    </xf>
    <xf numFmtId="49" fontId="6" fillId="7" borderId="20" xfId="0" applyNumberFormat="1" applyFont="1" applyFill="1" applyBorder="1" applyAlignment="1">
      <alignment horizontal="center" wrapText="1"/>
    </xf>
    <xf numFmtId="49" fontId="6" fillId="7" borderId="21" xfId="0" applyNumberFormat="1" applyFont="1" applyFill="1" applyBorder="1" applyAlignment="1">
      <alignment horizontal="center" wrapText="1"/>
    </xf>
    <xf numFmtId="49" fontId="6" fillId="11" borderId="36" xfId="0" applyNumberFormat="1" applyFont="1" applyFill="1" applyBorder="1" applyAlignment="1">
      <alignment horizontal="center" wrapText="1"/>
    </xf>
    <xf numFmtId="49" fontId="6" fillId="11" borderId="37" xfId="0" applyNumberFormat="1" applyFont="1" applyFill="1" applyBorder="1" applyAlignment="1">
      <alignment horizontal="center" wrapText="1"/>
    </xf>
    <xf numFmtId="1" fontId="8" fillId="0" borderId="2" xfId="0" applyNumberFormat="1" applyFont="1" applyFill="1" applyBorder="1" applyAlignment="1">
      <alignment horizontal="left" wrapText="1"/>
    </xf>
    <xf numFmtId="1" fontId="8" fillId="0" borderId="29" xfId="0" applyNumberFormat="1" applyFont="1" applyFill="1" applyBorder="1" applyAlignment="1">
      <alignment horizontal="left" wrapText="1"/>
    </xf>
    <xf numFmtId="1" fontId="8" fillId="0" borderId="29" xfId="0" applyNumberFormat="1" applyFont="1" applyFill="1" applyBorder="1" applyAlignment="1">
      <alignment horizontal="right" vertical="center" wrapText="1"/>
    </xf>
    <xf numFmtId="1" fontId="8" fillId="0" borderId="24" xfId="0" applyNumberFormat="1" applyFont="1" applyFill="1" applyBorder="1" applyAlignment="1">
      <alignment horizontal="right" vertical="center" wrapText="1"/>
    </xf>
    <xf numFmtId="0" fontId="6" fillId="11" borderId="29" xfId="0" applyFont="1" applyFill="1" applyBorder="1" applyAlignment="1">
      <alignment horizontal="center" wrapText="1"/>
    </xf>
    <xf numFmtId="0" fontId="8" fillId="0" borderId="29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6" fillId="0" borderId="29" xfId="0" applyFont="1" applyBorder="1" applyAlignment="1">
      <alignment horizontal="right" vertical="center" wrapText="1"/>
    </xf>
    <xf numFmtId="0" fontId="6" fillId="0" borderId="24" xfId="0" applyFont="1" applyBorder="1" applyAlignment="1">
      <alignment horizontal="right" vertical="center" wrapText="1"/>
    </xf>
    <xf numFmtId="0" fontId="6" fillId="0" borderId="35" xfId="0" applyFont="1" applyBorder="1" applyAlignment="1">
      <alignment horizontal="center" wrapText="1"/>
    </xf>
    <xf numFmtId="49" fontId="6" fillId="7" borderId="0" xfId="0" applyNumberFormat="1" applyFont="1" applyFill="1" applyBorder="1" applyAlignment="1">
      <alignment horizontal="center" wrapText="1"/>
    </xf>
    <xf numFmtId="0" fontId="8" fillId="6" borderId="29" xfId="0" applyFont="1" applyFill="1" applyBorder="1" applyAlignment="1">
      <alignment horizontal="center" wrapText="1"/>
    </xf>
    <xf numFmtId="0" fontId="8" fillId="6" borderId="14" xfId="0" applyFont="1" applyFill="1" applyBorder="1" applyAlignment="1">
      <alignment horizontal="left" wrapText="1"/>
    </xf>
    <xf numFmtId="0" fontId="6" fillId="5" borderId="29" xfId="0" applyFont="1" applyFill="1" applyBorder="1" applyAlignment="1">
      <alignment horizontal="center" wrapText="1"/>
    </xf>
    <xf numFmtId="0" fontId="6" fillId="6" borderId="29" xfId="0" applyFont="1" applyFill="1" applyBorder="1" applyAlignment="1">
      <alignment horizontal="center" wrapText="1"/>
    </xf>
    <xf numFmtId="4" fontId="6" fillId="0" borderId="2" xfId="1" applyNumberFormat="1" applyFont="1" applyBorder="1" applyAlignment="1">
      <alignment horizontal="right" vertical="center"/>
    </xf>
    <xf numFmtId="4" fontId="6" fillId="0" borderId="24" xfId="1" applyNumberFormat="1" applyFont="1" applyBorder="1" applyAlignment="1">
      <alignment horizontal="right" vertical="center"/>
    </xf>
    <xf numFmtId="0" fontId="6" fillId="8" borderId="29" xfId="0" applyFont="1" applyFill="1" applyBorder="1" applyAlignment="1">
      <alignment horizontal="right" vertical="center"/>
    </xf>
    <xf numFmtId="0" fontId="8" fillId="3" borderId="24" xfId="0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horizontal="right" vertical="center"/>
    </xf>
    <xf numFmtId="0" fontId="6" fillId="2" borderId="29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 wrapText="1"/>
    </xf>
    <xf numFmtId="4" fontId="6" fillId="0" borderId="2" xfId="0" applyNumberFormat="1" applyFont="1" applyBorder="1" applyAlignment="1">
      <alignment horizontal="right" vertical="center"/>
    </xf>
    <xf numFmtId="4" fontId="6" fillId="0" borderId="24" xfId="0" applyNumberFormat="1" applyFont="1" applyBorder="1" applyAlignment="1">
      <alignment horizontal="right" vertical="center"/>
    </xf>
    <xf numFmtId="49" fontId="6" fillId="9" borderId="44" xfId="0" applyNumberFormat="1" applyFont="1" applyFill="1" applyBorder="1" applyAlignment="1">
      <alignment horizontal="center" wrapText="1"/>
    </xf>
    <xf numFmtId="49" fontId="6" fillId="9" borderId="45" xfId="0" applyNumberFormat="1" applyFont="1" applyFill="1" applyBorder="1" applyAlignment="1">
      <alignment horizontal="center"/>
    </xf>
    <xf numFmtId="0" fontId="6" fillId="9" borderId="0" xfId="0" applyFont="1" applyFill="1" applyAlignment="1">
      <alignment horizontal="center" wrapText="1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right" vertical="center"/>
    </xf>
    <xf numFmtId="0" fontId="6" fillId="9" borderId="24" xfId="0" applyFont="1" applyFill="1" applyBorder="1" applyAlignment="1">
      <alignment horizontal="center" wrapText="1"/>
    </xf>
    <xf numFmtId="0" fontId="6" fillId="9" borderId="1" xfId="0" applyFont="1" applyFill="1" applyBorder="1" applyAlignment="1">
      <alignment horizontal="center" wrapText="1"/>
    </xf>
    <xf numFmtId="49" fontId="6" fillId="9" borderId="25" xfId="0" applyNumberFormat="1" applyFont="1" applyFill="1" applyBorder="1" applyAlignment="1">
      <alignment horizontal="center" wrapText="1"/>
    </xf>
    <xf numFmtId="49" fontId="6" fillId="9" borderId="18" xfId="0" applyNumberFormat="1" applyFont="1" applyFill="1" applyBorder="1" applyAlignment="1">
      <alignment horizontal="center" wrapText="1"/>
    </xf>
    <xf numFmtId="0" fontId="6" fillId="9" borderId="25" xfId="0" applyFont="1" applyFill="1" applyBorder="1" applyAlignment="1">
      <alignment horizontal="center" wrapText="1"/>
    </xf>
    <xf numFmtId="0" fontId="6" fillId="9" borderId="18" xfId="0" applyFont="1" applyFill="1" applyBorder="1" applyAlignment="1">
      <alignment horizontal="center" wrapText="1"/>
    </xf>
    <xf numFmtId="0" fontId="8" fillId="4" borderId="29" xfId="0" applyFont="1" applyFill="1" applyBorder="1" applyAlignment="1">
      <alignment horizontal="center" wrapText="1"/>
    </xf>
    <xf numFmtId="0" fontId="8" fillId="4" borderId="24" xfId="0" applyFont="1" applyFill="1" applyBorder="1" applyAlignment="1">
      <alignment horizontal="center" wrapText="1"/>
    </xf>
    <xf numFmtId="0" fontId="8" fillId="9" borderId="29" xfId="0" applyFont="1" applyFill="1" applyBorder="1" applyAlignment="1">
      <alignment horizontal="center" wrapText="1"/>
    </xf>
    <xf numFmtId="0" fontId="8" fillId="9" borderId="24" xfId="0" applyFont="1" applyFill="1" applyBorder="1" applyAlignment="1">
      <alignment horizontal="center" wrapText="1"/>
    </xf>
    <xf numFmtId="49" fontId="6" fillId="9" borderId="35" xfId="0" applyNumberFormat="1" applyFont="1" applyFill="1" applyBorder="1" applyAlignment="1">
      <alignment horizontal="center" wrapText="1"/>
    </xf>
    <xf numFmtId="4" fontId="6" fillId="9" borderId="2" xfId="0" applyNumberFormat="1" applyFont="1" applyFill="1" applyBorder="1" applyAlignment="1">
      <alignment horizontal="right" vertical="center"/>
    </xf>
    <xf numFmtId="4" fontId="6" fillId="9" borderId="24" xfId="0" applyNumberFormat="1" applyFont="1" applyFill="1" applyBorder="1" applyAlignment="1">
      <alignment horizontal="right" vertical="center"/>
    </xf>
    <xf numFmtId="0" fontId="6" fillId="9" borderId="2" xfId="0" applyFont="1" applyFill="1" applyBorder="1" applyAlignment="1">
      <alignment horizontal="center" wrapText="1"/>
    </xf>
    <xf numFmtId="0" fontId="6" fillId="9" borderId="29" xfId="0" applyFont="1" applyFill="1" applyBorder="1" applyAlignment="1">
      <alignment horizontal="center" wrapText="1"/>
    </xf>
    <xf numFmtId="0" fontId="6" fillId="9" borderId="29" xfId="0" applyFont="1" applyFill="1" applyBorder="1" applyAlignment="1">
      <alignment horizontal="right" vertical="center" wrapText="1"/>
    </xf>
    <xf numFmtId="0" fontId="6" fillId="9" borderId="24" xfId="0" applyFont="1" applyFill="1" applyBorder="1" applyAlignment="1">
      <alignment horizontal="right" vertical="center" wrapText="1"/>
    </xf>
    <xf numFmtId="4" fontId="6" fillId="9" borderId="2" xfId="1" applyNumberFormat="1" applyFont="1" applyFill="1" applyBorder="1" applyAlignment="1">
      <alignment horizontal="right" vertical="center"/>
    </xf>
    <xf numFmtId="4" fontId="6" fillId="9" borderId="24" xfId="1" applyNumberFormat="1" applyFont="1" applyFill="1" applyBorder="1" applyAlignment="1">
      <alignment horizontal="right" vertical="center"/>
    </xf>
    <xf numFmtId="0" fontId="6" fillId="4" borderId="29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right" vertical="center"/>
    </xf>
    <xf numFmtId="0" fontId="4" fillId="9" borderId="42" xfId="0" applyFont="1" applyFill="1" applyBorder="1" applyAlignment="1">
      <alignment horizontal="center" wrapText="1"/>
    </xf>
    <xf numFmtId="4" fontId="4" fillId="9" borderId="1" xfId="0" applyNumberFormat="1" applyFont="1" applyFill="1" applyBorder="1" applyAlignment="1">
      <alignment horizontal="right" vertical="center"/>
    </xf>
    <xf numFmtId="0" fontId="6" fillId="10" borderId="29" xfId="0" applyFont="1" applyFill="1" applyBorder="1" applyAlignment="1">
      <alignment horizontal="center" wrapText="1"/>
    </xf>
    <xf numFmtId="0" fontId="6" fillId="10" borderId="24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288"/>
  <sheetViews>
    <sheetView view="pageBreakPreview" zoomScale="60" zoomScaleNormal="60" workbookViewId="0">
      <pane xSplit="1" ySplit="4" topLeftCell="B225" activePane="bottomRight" state="frozen"/>
      <selection activeCell="E229" sqref="E229"/>
      <selection pane="topRight" activeCell="E229" sqref="E229"/>
      <selection pane="bottomLeft" activeCell="E229" sqref="E229"/>
      <selection pane="bottomRight" activeCell="E229" sqref="E229"/>
    </sheetView>
  </sheetViews>
  <sheetFormatPr defaultColWidth="9.140625" defaultRowHeight="15"/>
  <cols>
    <col min="1" max="1" width="49.7109375" style="508" customWidth="1"/>
    <col min="2" max="2" width="96" style="14" customWidth="1"/>
    <col min="3" max="3" width="18.42578125" style="14" customWidth="1"/>
    <col min="4" max="4" width="23.42578125" style="302" customWidth="1"/>
    <col min="5" max="5" width="16.42578125" style="302" customWidth="1"/>
    <col min="6" max="6" width="20" style="302" customWidth="1"/>
    <col min="7" max="7" width="20.140625" style="302" customWidth="1"/>
    <col min="8" max="8" width="19" style="302" customWidth="1"/>
    <col min="9" max="9" width="14.28515625" style="302" customWidth="1"/>
    <col min="10" max="10" width="20.140625" style="302" customWidth="1"/>
    <col min="11" max="11" width="21" style="302" customWidth="1"/>
    <col min="12" max="12" width="20.140625" style="302" customWidth="1"/>
    <col min="13" max="13" width="19.42578125" style="302" customWidth="1"/>
    <col min="14" max="14" width="18.28515625" style="302" customWidth="1"/>
    <col min="15" max="15" width="18.5703125" style="302" customWidth="1"/>
    <col min="16" max="17" width="10.42578125" bestFit="1" customWidth="1"/>
  </cols>
  <sheetData>
    <row r="1" spans="1:15" ht="31.5" customHeight="1">
      <c r="A1" s="1007" t="s">
        <v>0</v>
      </c>
      <c r="B1" s="1007"/>
      <c r="C1" s="1007"/>
      <c r="D1" s="1007"/>
      <c r="E1" s="1007"/>
      <c r="F1" s="1007"/>
      <c r="G1" s="1007"/>
      <c r="H1" s="1007"/>
      <c r="I1" s="326"/>
      <c r="J1" s="326"/>
      <c r="K1" s="326"/>
      <c r="L1" s="328"/>
      <c r="M1" s="328"/>
      <c r="N1" s="328"/>
      <c r="O1" s="328"/>
    </row>
    <row r="2" spans="1:15" ht="39.75" customHeight="1">
      <c r="A2" s="509"/>
      <c r="B2" s="19"/>
      <c r="C2" s="19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</row>
    <row r="3" spans="1:15" s="500" customFormat="1" ht="128.25" customHeight="1">
      <c r="A3" s="510" t="s">
        <v>1</v>
      </c>
      <c r="B3" s="306" t="s">
        <v>2</v>
      </c>
      <c r="C3" s="306" t="s">
        <v>3</v>
      </c>
      <c r="D3" s="307" t="s">
        <v>4</v>
      </c>
      <c r="E3" s="307" t="s">
        <v>5</v>
      </c>
      <c r="F3" s="307" t="s">
        <v>6</v>
      </c>
      <c r="G3" s="307" t="s">
        <v>7</v>
      </c>
      <c r="H3" s="307" t="s">
        <v>8</v>
      </c>
      <c r="I3" s="307" t="s">
        <v>9</v>
      </c>
      <c r="J3" s="307" t="s">
        <v>10</v>
      </c>
      <c r="K3" s="307" t="s">
        <v>11</v>
      </c>
      <c r="L3" s="307" t="s">
        <v>12</v>
      </c>
      <c r="M3" s="307" t="s">
        <v>13</v>
      </c>
      <c r="N3" s="330" t="s">
        <v>14</v>
      </c>
      <c r="O3" s="307" t="s">
        <v>15</v>
      </c>
    </row>
    <row r="4" spans="1:15" ht="18.75">
      <c r="A4" s="1008" t="s">
        <v>16</v>
      </c>
      <c r="B4" s="1008"/>
      <c r="C4" s="512" t="s">
        <v>17</v>
      </c>
      <c r="D4" s="513"/>
      <c r="E4" s="513"/>
      <c r="F4" s="513"/>
      <c r="G4" s="513"/>
      <c r="H4" s="513"/>
      <c r="I4" s="513"/>
      <c r="J4" s="513"/>
      <c r="K4" s="513"/>
      <c r="L4" s="555"/>
      <c r="M4" s="513"/>
      <c r="N4" s="556"/>
      <c r="O4" s="513"/>
    </row>
    <row r="5" spans="1:15" ht="28.5" customHeight="1">
      <c r="A5" s="514" t="s">
        <v>18</v>
      </c>
      <c r="B5" s="515" t="s">
        <v>19</v>
      </c>
      <c r="C5" s="516"/>
      <c r="D5" s="513">
        <v>131469</v>
      </c>
      <c r="E5" s="513"/>
      <c r="F5" s="513"/>
      <c r="G5" s="513">
        <f t="shared" ref="G5:G12" si="0">D5+E5-F5</f>
        <v>131469</v>
      </c>
      <c r="H5" s="513">
        <v>131469</v>
      </c>
      <c r="I5" s="513"/>
      <c r="J5" s="513"/>
      <c r="K5" s="513"/>
      <c r="L5" s="513">
        <v>0</v>
      </c>
      <c r="M5" s="513">
        <f>H5+L5</f>
        <v>131469</v>
      </c>
      <c r="N5" s="556"/>
      <c r="O5" s="513">
        <f>G5-M5</f>
        <v>0</v>
      </c>
    </row>
    <row r="6" spans="1:15" ht="24.75" customHeight="1">
      <c r="A6" s="514" t="s">
        <v>18</v>
      </c>
      <c r="B6" s="516" t="s">
        <v>20</v>
      </c>
      <c r="C6" s="516"/>
      <c r="D6" s="513">
        <v>298155</v>
      </c>
      <c r="E6" s="513"/>
      <c r="F6" s="513"/>
      <c r="G6" s="513">
        <f t="shared" si="0"/>
        <v>298155</v>
      </c>
      <c r="H6" s="513">
        <v>160681</v>
      </c>
      <c r="I6" s="513"/>
      <c r="J6" s="513"/>
      <c r="K6" s="513"/>
      <c r="L6" s="557">
        <v>10020</v>
      </c>
      <c r="M6" s="513">
        <f>H6+L6</f>
        <v>170701</v>
      </c>
      <c r="N6" s="558"/>
      <c r="O6" s="557">
        <f>G6-M6</f>
        <v>127454</v>
      </c>
    </row>
    <row r="7" spans="1:15" ht="25.5" customHeight="1">
      <c r="A7" s="514" t="s">
        <v>18</v>
      </c>
      <c r="B7" s="517" t="s">
        <v>21</v>
      </c>
      <c r="C7" s="518"/>
      <c r="D7" s="513">
        <v>21271.97</v>
      </c>
      <c r="E7" s="513"/>
      <c r="F7" s="513"/>
      <c r="G7" s="513">
        <f t="shared" si="0"/>
        <v>21271.97</v>
      </c>
      <c r="H7" s="513">
        <v>21271.97</v>
      </c>
      <c r="I7" s="513"/>
      <c r="J7" s="513"/>
      <c r="K7" s="513"/>
      <c r="L7" s="513">
        <v>0</v>
      </c>
      <c r="M7" s="513">
        <f>H7+L7</f>
        <v>21271.97</v>
      </c>
      <c r="N7" s="556"/>
      <c r="O7" s="513">
        <f>G7-M7</f>
        <v>0</v>
      </c>
    </row>
    <row r="8" spans="1:15" ht="23.25" customHeight="1">
      <c r="A8" s="514" t="s">
        <v>18</v>
      </c>
      <c r="B8" s="519" t="s">
        <v>22</v>
      </c>
      <c r="C8" s="518"/>
      <c r="D8" s="513">
        <v>145896.20000000001</v>
      </c>
      <c r="E8" s="513"/>
      <c r="F8" s="513"/>
      <c r="G8" s="513">
        <f t="shared" si="0"/>
        <v>145896.20000000001</v>
      </c>
      <c r="H8" s="513">
        <v>145896.20000000001</v>
      </c>
      <c r="I8" s="513"/>
      <c r="J8" s="513"/>
      <c r="K8" s="513"/>
      <c r="L8" s="513">
        <v>0</v>
      </c>
      <c r="M8" s="513">
        <f>H8+L8</f>
        <v>145896.20000000001</v>
      </c>
      <c r="N8" s="556"/>
      <c r="O8" s="513">
        <f>G8-M8</f>
        <v>0</v>
      </c>
    </row>
    <row r="9" spans="1:15" s="501" customFormat="1" ht="21" customHeight="1">
      <c r="A9" s="520"/>
      <c r="B9" s="521" t="s">
        <v>23</v>
      </c>
      <c r="C9" s="522"/>
      <c r="D9" s="523">
        <f>D6+D5+D7+D8</f>
        <v>596792.16999999993</v>
      </c>
      <c r="E9" s="523">
        <f t="shared" ref="E9:O9" si="1">E6+E5+E7+E8</f>
        <v>0</v>
      </c>
      <c r="F9" s="523">
        <f t="shared" si="1"/>
        <v>0</v>
      </c>
      <c r="G9" s="523">
        <f t="shared" si="1"/>
        <v>596792.16999999993</v>
      </c>
      <c r="H9" s="523">
        <f t="shared" si="1"/>
        <v>459318.17</v>
      </c>
      <c r="I9" s="523">
        <f t="shared" si="1"/>
        <v>0</v>
      </c>
      <c r="J9" s="523">
        <f t="shared" si="1"/>
        <v>0</v>
      </c>
      <c r="K9" s="523">
        <f t="shared" si="1"/>
        <v>0</v>
      </c>
      <c r="L9" s="523">
        <f t="shared" si="1"/>
        <v>10020</v>
      </c>
      <c r="M9" s="523">
        <f t="shared" si="1"/>
        <v>469338.17</v>
      </c>
      <c r="N9" s="559"/>
      <c r="O9" s="560">
        <f t="shared" si="1"/>
        <v>127454</v>
      </c>
    </row>
    <row r="10" spans="1:15" ht="18.75">
      <c r="A10" s="1009" t="s">
        <v>24</v>
      </c>
      <c r="B10" s="1010"/>
      <c r="C10" s="524" t="s">
        <v>25</v>
      </c>
      <c r="D10" s="525"/>
      <c r="E10" s="525"/>
      <c r="F10" s="525"/>
      <c r="G10" s="525">
        <f t="shared" si="0"/>
        <v>0</v>
      </c>
      <c r="H10" s="525"/>
      <c r="I10" s="525"/>
      <c r="J10" s="525"/>
      <c r="K10" s="525"/>
      <c r="L10" s="525"/>
      <c r="M10" s="525"/>
      <c r="N10" s="561"/>
      <c r="O10" s="513"/>
    </row>
    <row r="11" spans="1:15" ht="18.75">
      <c r="A11" s="514" t="s">
        <v>18</v>
      </c>
      <c r="B11" s="526" t="s">
        <v>26</v>
      </c>
      <c r="C11" s="516"/>
      <c r="D11" s="513">
        <v>37608</v>
      </c>
      <c r="E11" s="513"/>
      <c r="F11" s="513"/>
      <c r="G11" s="513">
        <f t="shared" si="0"/>
        <v>37608</v>
      </c>
      <c r="H11" s="513">
        <v>28315</v>
      </c>
      <c r="I11" s="513"/>
      <c r="J11" s="513"/>
      <c r="K11" s="513"/>
      <c r="L11" s="557">
        <v>1260</v>
      </c>
      <c r="M11" s="557">
        <f>H11+L11</f>
        <v>29575</v>
      </c>
      <c r="N11" s="558"/>
      <c r="O11" s="557">
        <f>G11-M11</f>
        <v>8033</v>
      </c>
    </row>
    <row r="12" spans="1:15" ht="18.75">
      <c r="A12" s="514" t="s">
        <v>18</v>
      </c>
      <c r="B12" s="526" t="s">
        <v>27</v>
      </c>
      <c r="C12" s="516"/>
      <c r="D12" s="513">
        <v>502723</v>
      </c>
      <c r="E12" s="513"/>
      <c r="F12" s="513"/>
      <c r="G12" s="513">
        <f t="shared" si="0"/>
        <v>502723</v>
      </c>
      <c r="H12" s="513">
        <v>397229</v>
      </c>
      <c r="I12" s="513"/>
      <c r="J12" s="513"/>
      <c r="K12" s="513"/>
      <c r="L12" s="557">
        <v>16896</v>
      </c>
      <c r="M12" s="557">
        <f>H12+L12</f>
        <v>414125</v>
      </c>
      <c r="N12" s="558"/>
      <c r="O12" s="557">
        <f>G12-M12</f>
        <v>88598</v>
      </c>
    </row>
    <row r="13" spans="1:15" ht="18.75">
      <c r="A13" s="514"/>
      <c r="B13" s="526"/>
      <c r="C13" s="516"/>
      <c r="D13" s="513"/>
      <c r="E13" s="513"/>
      <c r="F13" s="513"/>
      <c r="G13" s="513"/>
      <c r="H13" s="513"/>
      <c r="I13" s="513"/>
      <c r="J13" s="513"/>
      <c r="K13" s="513"/>
      <c r="L13" s="513"/>
      <c r="M13" s="513"/>
      <c r="N13" s="556"/>
      <c r="O13" s="513"/>
    </row>
    <row r="14" spans="1:15" s="501" customFormat="1" ht="18.75">
      <c r="A14" s="527"/>
      <c r="B14" s="528" t="s">
        <v>23</v>
      </c>
      <c r="C14" s="529"/>
      <c r="D14" s="530">
        <f>SUM(D11:D13)</f>
        <v>540331</v>
      </c>
      <c r="E14" s="530">
        <f>SUM(E11:E13)</f>
        <v>0</v>
      </c>
      <c r="F14" s="530">
        <f>SUM(F11:F13)</f>
        <v>0</v>
      </c>
      <c r="G14" s="531">
        <f>D14+E14-F14</f>
        <v>540331</v>
      </c>
      <c r="H14" s="533">
        <f t="shared" ref="H14:O14" si="2">SUM(H11:H13)</f>
        <v>425544</v>
      </c>
      <c r="I14" s="533">
        <f t="shared" si="2"/>
        <v>0</v>
      </c>
      <c r="J14" s="533">
        <f t="shared" si="2"/>
        <v>0</v>
      </c>
      <c r="K14" s="533">
        <f t="shared" si="2"/>
        <v>0</v>
      </c>
      <c r="L14" s="530">
        <f t="shared" si="2"/>
        <v>18156</v>
      </c>
      <c r="M14" s="530">
        <f t="shared" si="2"/>
        <v>443700</v>
      </c>
      <c r="N14" s="562"/>
      <c r="O14" s="560">
        <f t="shared" si="2"/>
        <v>96631</v>
      </c>
    </row>
    <row r="15" spans="1:15" ht="18" customHeight="1">
      <c r="A15" s="1011" t="s">
        <v>28</v>
      </c>
      <c r="B15" s="1012"/>
      <c r="C15" s="524" t="s">
        <v>29</v>
      </c>
      <c r="D15" s="525"/>
      <c r="E15" s="525"/>
      <c r="F15" s="525"/>
      <c r="G15" s="525"/>
      <c r="H15" s="525"/>
      <c r="I15" s="525"/>
      <c r="J15" s="525"/>
      <c r="K15" s="525"/>
      <c r="L15" s="525"/>
      <c r="M15" s="525"/>
      <c r="N15" s="561"/>
      <c r="O15" s="513"/>
    </row>
    <row r="16" spans="1:15" ht="1.5" customHeight="1">
      <c r="A16" s="514"/>
      <c r="B16" s="516"/>
      <c r="C16" s="516"/>
      <c r="D16" s="513"/>
      <c r="E16" s="513"/>
      <c r="F16" s="513"/>
      <c r="G16" s="513"/>
      <c r="H16" s="513"/>
      <c r="I16" s="513"/>
      <c r="J16" s="513"/>
      <c r="K16" s="513"/>
      <c r="L16" s="513"/>
      <c r="M16" s="513"/>
      <c r="N16" s="556"/>
      <c r="O16" s="513"/>
    </row>
    <row r="17" spans="1:15" ht="12.75" customHeight="1">
      <c r="A17" s="514"/>
      <c r="B17" s="516"/>
      <c r="C17" s="516"/>
      <c r="D17" s="513"/>
      <c r="E17" s="513"/>
      <c r="F17" s="513"/>
      <c r="G17" s="513"/>
      <c r="H17" s="513"/>
      <c r="I17" s="513"/>
      <c r="J17" s="513"/>
      <c r="K17" s="513"/>
      <c r="L17" s="513"/>
      <c r="M17" s="513"/>
      <c r="N17" s="556"/>
      <c r="O17" s="513"/>
    </row>
    <row r="18" spans="1:15" ht="18.75">
      <c r="A18" s="514" t="s">
        <v>18</v>
      </c>
      <c r="B18" s="516" t="s">
        <v>30</v>
      </c>
      <c r="C18" s="516"/>
      <c r="D18" s="513">
        <v>41397</v>
      </c>
      <c r="E18" s="513"/>
      <c r="F18" s="513"/>
      <c r="G18" s="513">
        <f t="shared" ref="G18:G26" si="3">D18</f>
        <v>41397</v>
      </c>
      <c r="H18" s="513">
        <v>41397</v>
      </c>
      <c r="I18" s="513"/>
      <c r="J18" s="513"/>
      <c r="K18" s="513"/>
      <c r="L18" s="513">
        <v>0</v>
      </c>
      <c r="M18" s="513">
        <f>H18+L18</f>
        <v>41397</v>
      </c>
      <c r="N18" s="556"/>
      <c r="O18" s="513">
        <f>G18-M18</f>
        <v>0</v>
      </c>
    </row>
    <row r="19" spans="1:15" ht="18.75">
      <c r="A19" s="514" t="s">
        <v>18</v>
      </c>
      <c r="B19" s="516" t="s">
        <v>31</v>
      </c>
      <c r="C19" s="516"/>
      <c r="D19" s="513">
        <v>17510</v>
      </c>
      <c r="E19" s="513"/>
      <c r="F19" s="513"/>
      <c r="G19" s="513">
        <f t="shared" si="3"/>
        <v>17510</v>
      </c>
      <c r="H19" s="513">
        <v>17510</v>
      </c>
      <c r="I19" s="513"/>
      <c r="J19" s="513"/>
      <c r="K19" s="513"/>
      <c r="L19" s="513">
        <v>0</v>
      </c>
      <c r="M19" s="513">
        <f>H19+L19</f>
        <v>17510</v>
      </c>
      <c r="N19" s="556"/>
      <c r="O19" s="513">
        <f>G19-M19</f>
        <v>0</v>
      </c>
    </row>
    <row r="20" spans="1:15" ht="17.25" customHeight="1">
      <c r="A20" s="514" t="s">
        <v>18</v>
      </c>
      <c r="B20" s="516" t="s">
        <v>32</v>
      </c>
      <c r="C20" s="516"/>
      <c r="D20" s="513">
        <v>21895.78</v>
      </c>
      <c r="E20" s="513"/>
      <c r="F20" s="513"/>
      <c r="G20" s="513">
        <f t="shared" si="3"/>
        <v>21895.78</v>
      </c>
      <c r="H20" s="513">
        <v>21895.78</v>
      </c>
      <c r="I20" s="513"/>
      <c r="J20" s="513"/>
      <c r="K20" s="513"/>
      <c r="L20" s="513"/>
      <c r="M20" s="513">
        <f>H20+L20</f>
        <v>21895.78</v>
      </c>
      <c r="N20" s="556"/>
      <c r="O20" s="513">
        <f>G20-M20</f>
        <v>0</v>
      </c>
    </row>
    <row r="21" spans="1:15" ht="18.75" hidden="1">
      <c r="A21" s="514"/>
      <c r="B21" s="516"/>
      <c r="C21" s="516"/>
      <c r="D21" s="513"/>
      <c r="E21" s="513"/>
      <c r="F21" s="513"/>
      <c r="G21" s="513"/>
      <c r="H21" s="513"/>
      <c r="I21" s="513"/>
      <c r="J21" s="513"/>
      <c r="K21" s="513"/>
      <c r="L21" s="513"/>
      <c r="M21" s="513"/>
      <c r="N21" s="556"/>
      <c r="O21" s="513"/>
    </row>
    <row r="22" spans="1:15" ht="18.75" hidden="1">
      <c r="A22" s="514"/>
      <c r="B22" s="516"/>
      <c r="C22" s="516"/>
      <c r="D22" s="513"/>
      <c r="E22" s="513"/>
      <c r="F22" s="513"/>
      <c r="G22" s="513"/>
      <c r="H22" s="513"/>
      <c r="I22" s="513"/>
      <c r="J22" s="513"/>
      <c r="K22" s="513"/>
      <c r="L22" s="513"/>
      <c r="M22" s="513"/>
      <c r="N22" s="556"/>
      <c r="O22" s="513"/>
    </row>
    <row r="23" spans="1:15" ht="18.75" hidden="1">
      <c r="A23" s="534"/>
      <c r="B23" s="518"/>
      <c r="C23" s="518"/>
      <c r="D23" s="535"/>
      <c r="E23" s="535"/>
      <c r="F23" s="535"/>
      <c r="G23" s="513"/>
      <c r="H23" s="535"/>
      <c r="I23" s="535"/>
      <c r="J23" s="535"/>
      <c r="K23" s="535"/>
      <c r="L23" s="535"/>
      <c r="M23" s="513"/>
      <c r="N23" s="556"/>
      <c r="O23" s="513"/>
    </row>
    <row r="24" spans="1:15" ht="18.75">
      <c r="A24" s="514" t="s">
        <v>18</v>
      </c>
      <c r="B24" s="516" t="s">
        <v>33</v>
      </c>
      <c r="C24" s="516"/>
      <c r="D24" s="513">
        <v>2900</v>
      </c>
      <c r="E24" s="513"/>
      <c r="F24" s="513"/>
      <c r="G24" s="513">
        <f t="shared" si="3"/>
        <v>2900</v>
      </c>
      <c r="H24" s="513">
        <v>2900</v>
      </c>
      <c r="I24" s="513"/>
      <c r="J24" s="513"/>
      <c r="K24" s="513"/>
      <c r="L24" s="513">
        <v>0</v>
      </c>
      <c r="M24" s="513">
        <f>H24+L24</f>
        <v>2900</v>
      </c>
      <c r="N24" s="556"/>
      <c r="O24" s="513">
        <f>G24-M24</f>
        <v>0</v>
      </c>
    </row>
    <row r="25" spans="1:15" ht="18.75" hidden="1">
      <c r="A25" s="514"/>
      <c r="B25" s="516"/>
      <c r="C25" s="516"/>
      <c r="D25" s="513"/>
      <c r="E25" s="513"/>
      <c r="F25" s="513"/>
      <c r="G25" s="513"/>
      <c r="H25" s="513"/>
      <c r="I25" s="513"/>
      <c r="J25" s="513"/>
      <c r="K25" s="513"/>
      <c r="L25" s="513"/>
      <c r="M25" s="513"/>
      <c r="N25" s="556"/>
      <c r="O25" s="513"/>
    </row>
    <row r="26" spans="1:15" ht="18.75">
      <c r="A26" s="534" t="s">
        <v>18</v>
      </c>
      <c r="B26" s="516" t="s">
        <v>34</v>
      </c>
      <c r="C26" s="516"/>
      <c r="D26" s="513">
        <v>17800</v>
      </c>
      <c r="E26" s="513"/>
      <c r="F26" s="513"/>
      <c r="G26" s="513">
        <f t="shared" si="3"/>
        <v>17800</v>
      </c>
      <c r="H26" s="513">
        <v>17800</v>
      </c>
      <c r="I26" s="513"/>
      <c r="J26" s="513"/>
      <c r="K26" s="513"/>
      <c r="L26" s="513"/>
      <c r="M26" s="513">
        <f>H26+L26</f>
        <v>17800</v>
      </c>
      <c r="N26" s="556"/>
      <c r="O26" s="513">
        <f>G26-M26</f>
        <v>0</v>
      </c>
    </row>
    <row r="27" spans="1:15" s="502" customFormat="1" ht="18.75">
      <c r="A27" s="1013" t="s">
        <v>35</v>
      </c>
      <c r="B27" s="1014"/>
      <c r="C27" s="536"/>
      <c r="D27" s="537">
        <f>SUM(D16:D26)</f>
        <v>101502.78</v>
      </c>
      <c r="E27" s="537">
        <f>SUM(E16:E26)</f>
        <v>0</v>
      </c>
      <c r="F27" s="537">
        <f>SUM(F16:F26)</f>
        <v>0</v>
      </c>
      <c r="G27" s="537">
        <f>SUM(G16:G26)</f>
        <v>101502.78</v>
      </c>
      <c r="H27" s="537">
        <f>SUM(H16:H26)</f>
        <v>101502.78</v>
      </c>
      <c r="I27" s="537"/>
      <c r="J27" s="537">
        <f>SUM(J16:J26)</f>
        <v>0</v>
      </c>
      <c r="K27" s="537">
        <f>SUM(K16:K26)</f>
        <v>0</v>
      </c>
      <c r="L27" s="537">
        <f>SUM(L16:L26)</f>
        <v>0</v>
      </c>
      <c r="M27" s="537">
        <f>SUM(M16:M26)</f>
        <v>101502.78</v>
      </c>
      <c r="N27" s="563"/>
      <c r="O27" s="564">
        <f>SUM(O16:O26)</f>
        <v>0</v>
      </c>
    </row>
    <row r="28" spans="1:15" ht="18.75">
      <c r="A28" s="534" t="s">
        <v>36</v>
      </c>
      <c r="B28" s="516" t="s">
        <v>37</v>
      </c>
      <c r="C28" s="516"/>
      <c r="D28" s="513">
        <v>19616</v>
      </c>
      <c r="E28" s="513"/>
      <c r="F28" s="513"/>
      <c r="G28" s="513">
        <v>19616</v>
      </c>
      <c r="H28" s="513">
        <v>19616</v>
      </c>
      <c r="I28" s="513"/>
      <c r="J28" s="513"/>
      <c r="K28" s="513"/>
      <c r="L28" s="513"/>
      <c r="M28" s="513">
        <f>H28+L28</f>
        <v>19616</v>
      </c>
      <c r="N28" s="556"/>
      <c r="O28" s="513">
        <f t="shared" ref="O28:O36" si="4">G28-M28</f>
        <v>0</v>
      </c>
    </row>
    <row r="29" spans="1:15" ht="18.75">
      <c r="A29" s="534" t="s">
        <v>36</v>
      </c>
      <c r="B29" s="526" t="s">
        <v>38</v>
      </c>
      <c r="C29" s="516"/>
      <c r="D29" s="513">
        <v>15750</v>
      </c>
      <c r="E29" s="513"/>
      <c r="F29" s="513"/>
      <c r="G29" s="513">
        <v>15750</v>
      </c>
      <c r="H29" s="513">
        <v>15750</v>
      </c>
      <c r="I29" s="513"/>
      <c r="J29" s="513"/>
      <c r="K29" s="513"/>
      <c r="L29" s="513"/>
      <c r="M29" s="513">
        <f>H29+L29</f>
        <v>15750</v>
      </c>
      <c r="N29" s="556"/>
      <c r="O29" s="513">
        <f t="shared" si="4"/>
        <v>0</v>
      </c>
    </row>
    <row r="30" spans="1:15" ht="18.75">
      <c r="A30" s="534" t="s">
        <v>36</v>
      </c>
      <c r="B30" s="518" t="s">
        <v>39</v>
      </c>
      <c r="C30" s="516"/>
      <c r="D30" s="513">
        <v>26316</v>
      </c>
      <c r="E30" s="513"/>
      <c r="F30" s="513"/>
      <c r="G30" s="513">
        <v>26316</v>
      </c>
      <c r="H30" s="513">
        <v>26316</v>
      </c>
      <c r="I30" s="513"/>
      <c r="J30" s="513"/>
      <c r="K30" s="513"/>
      <c r="L30" s="513"/>
      <c r="M30" s="513">
        <f>H30+L30</f>
        <v>26316</v>
      </c>
      <c r="N30" s="556"/>
      <c r="O30" s="513">
        <f t="shared" si="4"/>
        <v>0</v>
      </c>
    </row>
    <row r="31" spans="1:15" ht="18.75">
      <c r="A31" s="534" t="s">
        <v>36</v>
      </c>
      <c r="B31" s="538" t="s">
        <v>40</v>
      </c>
      <c r="C31" s="539"/>
      <c r="D31" s="540">
        <v>28350</v>
      </c>
      <c r="E31" s="513"/>
      <c r="F31" s="540"/>
      <c r="G31" s="513">
        <v>28350</v>
      </c>
      <c r="H31" s="540">
        <v>28350</v>
      </c>
      <c r="I31" s="540"/>
      <c r="J31" s="540"/>
      <c r="K31" s="540"/>
      <c r="L31" s="513">
        <v>0</v>
      </c>
      <c r="M31" s="513">
        <f>H31+L31</f>
        <v>28350</v>
      </c>
      <c r="N31" s="565"/>
      <c r="O31" s="513">
        <f t="shared" si="4"/>
        <v>0</v>
      </c>
    </row>
    <row r="32" spans="1:15" ht="18.75" hidden="1">
      <c r="A32" s="534"/>
      <c r="B32" s="538"/>
      <c r="C32" s="516"/>
      <c r="D32" s="535"/>
      <c r="E32" s="513"/>
      <c r="F32" s="535"/>
      <c r="G32" s="513"/>
      <c r="H32" s="535"/>
      <c r="I32" s="513"/>
      <c r="J32" s="535"/>
      <c r="K32" s="513"/>
      <c r="L32" s="540"/>
      <c r="M32" s="513"/>
      <c r="N32" s="556"/>
      <c r="O32" s="513"/>
    </row>
    <row r="33" spans="1:15" ht="18.75">
      <c r="A33" s="534" t="s">
        <v>36</v>
      </c>
      <c r="B33" s="538" t="s">
        <v>41</v>
      </c>
      <c r="C33" s="516"/>
      <c r="D33" s="513">
        <v>1999</v>
      </c>
      <c r="E33" s="513"/>
      <c r="F33" s="535"/>
      <c r="G33" s="513">
        <v>1999</v>
      </c>
      <c r="H33" s="513">
        <v>1999</v>
      </c>
      <c r="I33" s="513"/>
      <c r="J33" s="535"/>
      <c r="K33" s="535"/>
      <c r="L33" s="513">
        <v>0</v>
      </c>
      <c r="M33" s="513">
        <f>H33+L33</f>
        <v>1999</v>
      </c>
      <c r="N33" s="556"/>
      <c r="O33" s="513">
        <f t="shared" si="4"/>
        <v>0</v>
      </c>
    </row>
    <row r="34" spans="1:15" ht="18.75">
      <c r="A34" s="534" t="s">
        <v>36</v>
      </c>
      <c r="B34" s="538" t="s">
        <v>41</v>
      </c>
      <c r="C34" s="539"/>
      <c r="D34" s="540">
        <v>1999</v>
      </c>
      <c r="E34" s="513"/>
      <c r="F34" s="513"/>
      <c r="G34" s="513">
        <v>1999</v>
      </c>
      <c r="H34" s="540">
        <v>1999</v>
      </c>
      <c r="I34" s="540"/>
      <c r="J34" s="513"/>
      <c r="K34" s="513"/>
      <c r="L34" s="513">
        <v>0</v>
      </c>
      <c r="M34" s="513">
        <f>H34+L34</f>
        <v>1999</v>
      </c>
      <c r="N34" s="556"/>
      <c r="O34" s="513">
        <f t="shared" si="4"/>
        <v>0</v>
      </c>
    </row>
    <row r="35" spans="1:15" ht="18.75">
      <c r="A35" s="541" t="s">
        <v>42</v>
      </c>
      <c r="B35" s="538" t="s">
        <v>43</v>
      </c>
      <c r="C35" s="516"/>
      <c r="D35" s="535">
        <v>29435</v>
      </c>
      <c r="E35" s="513"/>
      <c r="F35" s="535"/>
      <c r="G35" s="513">
        <v>29435</v>
      </c>
      <c r="H35" s="513">
        <v>29435</v>
      </c>
      <c r="I35" s="513"/>
      <c r="J35" s="513"/>
      <c r="K35" s="535"/>
      <c r="L35" s="535">
        <v>0</v>
      </c>
      <c r="M35" s="513">
        <f>H35+L35</f>
        <v>29435</v>
      </c>
      <c r="N35" s="556"/>
      <c r="O35" s="513">
        <f t="shared" si="4"/>
        <v>0</v>
      </c>
    </row>
    <row r="36" spans="1:15" ht="18.75">
      <c r="A36" s="534" t="s">
        <v>44</v>
      </c>
      <c r="B36" s="538" t="s">
        <v>45</v>
      </c>
      <c r="C36" s="516"/>
      <c r="D36" s="535">
        <v>49850</v>
      </c>
      <c r="E36" s="540"/>
      <c r="F36" s="535"/>
      <c r="G36" s="540">
        <v>49850</v>
      </c>
      <c r="H36" s="540">
        <v>49850</v>
      </c>
      <c r="I36" s="540"/>
      <c r="J36" s="513"/>
      <c r="K36" s="535"/>
      <c r="L36" s="566">
        <v>0</v>
      </c>
      <c r="M36" s="567">
        <f>H36+L36</f>
        <v>49850</v>
      </c>
      <c r="N36" s="568"/>
      <c r="O36" s="567">
        <f t="shared" si="4"/>
        <v>0</v>
      </c>
    </row>
    <row r="37" spans="1:15" ht="18.75">
      <c r="A37" s="541" t="s">
        <v>42</v>
      </c>
      <c r="B37" s="516" t="s">
        <v>46</v>
      </c>
      <c r="C37" s="542" t="s">
        <v>47</v>
      </c>
      <c r="D37" s="513">
        <v>0</v>
      </c>
      <c r="E37" s="513">
        <v>10770</v>
      </c>
      <c r="F37" s="513"/>
      <c r="G37" s="513">
        <v>10770</v>
      </c>
      <c r="H37" s="513">
        <v>0</v>
      </c>
      <c r="I37" s="513"/>
      <c r="J37" s="513"/>
      <c r="K37" s="513"/>
      <c r="L37" s="557">
        <v>10770</v>
      </c>
      <c r="M37" s="513">
        <f>H37+L37</f>
        <v>10770</v>
      </c>
      <c r="N37" s="556"/>
      <c r="O37" s="513"/>
    </row>
    <row r="38" spans="1:15" s="502" customFormat="1" ht="18.75">
      <c r="A38" s="1015" t="s">
        <v>48</v>
      </c>
      <c r="B38" s="1016"/>
      <c r="C38" s="543"/>
      <c r="D38" s="537">
        <f t="shared" ref="D38:M38" si="5">SUM(D28:D37)</f>
        <v>173315</v>
      </c>
      <c r="E38" s="537">
        <f t="shared" si="5"/>
        <v>10770</v>
      </c>
      <c r="F38" s="537">
        <f t="shared" si="5"/>
        <v>0</v>
      </c>
      <c r="G38" s="537">
        <f t="shared" si="5"/>
        <v>184085</v>
      </c>
      <c r="H38" s="537">
        <f t="shared" si="5"/>
        <v>173315</v>
      </c>
      <c r="I38" s="537">
        <f t="shared" si="5"/>
        <v>0</v>
      </c>
      <c r="J38" s="537">
        <f t="shared" si="5"/>
        <v>0</v>
      </c>
      <c r="K38" s="537">
        <f t="shared" si="5"/>
        <v>0</v>
      </c>
      <c r="L38" s="537">
        <f t="shared" si="5"/>
        <v>10770</v>
      </c>
      <c r="M38" s="537">
        <f t="shared" si="5"/>
        <v>184085</v>
      </c>
      <c r="N38" s="563"/>
      <c r="O38" s="564">
        <f>SUM(O28:O37)</f>
        <v>0</v>
      </c>
    </row>
    <row r="39" spans="1:15" s="501" customFormat="1" ht="18.75">
      <c r="A39" s="1017" t="s">
        <v>23</v>
      </c>
      <c r="B39" s="1018"/>
      <c r="C39" s="544"/>
      <c r="D39" s="523">
        <f t="shared" ref="D39:M39" si="6">SUM(D27+D38)</f>
        <v>274817.78000000003</v>
      </c>
      <c r="E39" s="523">
        <f t="shared" si="6"/>
        <v>10770</v>
      </c>
      <c r="F39" s="523">
        <f t="shared" si="6"/>
        <v>0</v>
      </c>
      <c r="G39" s="523">
        <f t="shared" si="6"/>
        <v>285587.78000000003</v>
      </c>
      <c r="H39" s="523">
        <f t="shared" si="6"/>
        <v>274817.78000000003</v>
      </c>
      <c r="I39" s="523">
        <f t="shared" si="6"/>
        <v>0</v>
      </c>
      <c r="J39" s="523">
        <f t="shared" si="6"/>
        <v>0</v>
      </c>
      <c r="K39" s="523">
        <f t="shared" si="6"/>
        <v>0</v>
      </c>
      <c r="L39" s="523">
        <f t="shared" si="6"/>
        <v>10770</v>
      </c>
      <c r="M39" s="523">
        <f t="shared" si="6"/>
        <v>285587.78000000003</v>
      </c>
      <c r="N39" s="559"/>
      <c r="O39" s="560">
        <f>SUM(O27+O38)</f>
        <v>0</v>
      </c>
    </row>
    <row r="40" spans="1:15" ht="18.75">
      <c r="A40" s="995" t="s">
        <v>49</v>
      </c>
      <c r="B40" s="996"/>
      <c r="C40" s="997"/>
      <c r="D40" s="545"/>
      <c r="E40" s="545"/>
      <c r="F40" s="545"/>
      <c r="G40" s="545"/>
      <c r="H40" s="545"/>
      <c r="I40" s="545"/>
      <c r="J40" s="545"/>
      <c r="K40" s="545"/>
      <c r="L40" s="545"/>
      <c r="M40" s="545"/>
      <c r="N40" s="569"/>
      <c r="O40" s="570"/>
    </row>
    <row r="41" spans="1:15" ht="18.75">
      <c r="A41" s="534"/>
      <c r="B41" s="526"/>
      <c r="C41" s="518"/>
      <c r="D41" s="535"/>
      <c r="E41" s="535"/>
      <c r="F41" s="535"/>
      <c r="G41" s="535"/>
      <c r="H41" s="535"/>
      <c r="I41" s="535"/>
      <c r="J41" s="535"/>
      <c r="K41" s="513"/>
      <c r="L41" s="513"/>
      <c r="M41" s="513"/>
      <c r="N41" s="556"/>
      <c r="O41" s="513"/>
    </row>
    <row r="42" spans="1:15" ht="18.75">
      <c r="A42" s="541" t="s">
        <v>50</v>
      </c>
      <c r="B42" s="546" t="s">
        <v>51</v>
      </c>
      <c r="C42" s="518"/>
      <c r="D42" s="535">
        <v>3000</v>
      </c>
      <c r="E42" s="535"/>
      <c r="F42" s="535"/>
      <c r="G42" s="535">
        <v>3000</v>
      </c>
      <c r="H42" s="535">
        <v>3000</v>
      </c>
      <c r="I42" s="535"/>
      <c r="J42" s="535"/>
      <c r="K42" s="540"/>
      <c r="L42" s="540">
        <v>0</v>
      </c>
      <c r="M42" s="513">
        <f t="shared" ref="M42:M57" si="7">H42+L42</f>
        <v>3000</v>
      </c>
      <c r="N42" s="556"/>
      <c r="O42" s="513">
        <f t="shared" ref="O42:O57" si="8">G42-M42</f>
        <v>0</v>
      </c>
    </row>
    <row r="43" spans="1:15" ht="18.75">
      <c r="A43" s="541" t="s">
        <v>50</v>
      </c>
      <c r="B43" s="546" t="s">
        <v>52</v>
      </c>
      <c r="C43" s="518"/>
      <c r="D43" s="535">
        <v>7000</v>
      </c>
      <c r="E43" s="535"/>
      <c r="F43" s="535"/>
      <c r="G43" s="535">
        <v>7000</v>
      </c>
      <c r="H43" s="535">
        <v>7000</v>
      </c>
      <c r="I43" s="535"/>
      <c r="J43" s="535"/>
      <c r="K43" s="535"/>
      <c r="L43" s="513">
        <v>0</v>
      </c>
      <c r="M43" s="513">
        <f t="shared" si="7"/>
        <v>7000</v>
      </c>
      <c r="N43" s="556"/>
      <c r="O43" s="513">
        <f t="shared" si="8"/>
        <v>0</v>
      </c>
    </row>
    <row r="44" spans="1:15" ht="18.75">
      <c r="A44" s="541" t="s">
        <v>50</v>
      </c>
      <c r="B44" s="546" t="s">
        <v>53</v>
      </c>
      <c r="C44" s="518"/>
      <c r="D44" s="535">
        <v>6500</v>
      </c>
      <c r="E44" s="535"/>
      <c r="F44" s="535"/>
      <c r="G44" s="535">
        <v>6500</v>
      </c>
      <c r="H44" s="535">
        <v>6500</v>
      </c>
      <c r="I44" s="535"/>
      <c r="J44" s="535"/>
      <c r="K44" s="513"/>
      <c r="L44" s="513">
        <v>0</v>
      </c>
      <c r="M44" s="525">
        <f t="shared" si="7"/>
        <v>6500</v>
      </c>
      <c r="N44" s="556"/>
      <c r="O44" s="513">
        <f t="shared" si="8"/>
        <v>0</v>
      </c>
    </row>
    <row r="45" spans="1:15" ht="18.75">
      <c r="A45" s="541" t="s">
        <v>50</v>
      </c>
      <c r="B45" s="546" t="s">
        <v>54</v>
      </c>
      <c r="C45" s="518"/>
      <c r="D45" s="535">
        <v>2500</v>
      </c>
      <c r="E45" s="535"/>
      <c r="F45" s="535"/>
      <c r="G45" s="535">
        <v>2500</v>
      </c>
      <c r="H45" s="535">
        <v>2500</v>
      </c>
      <c r="I45" s="535"/>
      <c r="J45" s="535"/>
      <c r="K45" s="540"/>
      <c r="L45" s="513">
        <v>0</v>
      </c>
      <c r="M45" s="540">
        <f t="shared" si="7"/>
        <v>2500</v>
      </c>
      <c r="N45" s="556"/>
      <c r="O45" s="513">
        <f t="shared" si="8"/>
        <v>0</v>
      </c>
    </row>
    <row r="46" spans="1:15" ht="18.75">
      <c r="A46" s="541" t="s">
        <v>50</v>
      </c>
      <c r="B46" s="546" t="s">
        <v>55</v>
      </c>
      <c r="C46" s="518"/>
      <c r="D46" s="535">
        <v>8000</v>
      </c>
      <c r="E46" s="535"/>
      <c r="F46" s="535"/>
      <c r="G46" s="535">
        <v>8000</v>
      </c>
      <c r="H46" s="535">
        <v>8000</v>
      </c>
      <c r="I46" s="535"/>
      <c r="J46" s="535"/>
      <c r="K46" s="535"/>
      <c r="L46" s="535">
        <v>0</v>
      </c>
      <c r="M46" s="535">
        <f t="shared" si="7"/>
        <v>8000</v>
      </c>
      <c r="N46" s="556"/>
      <c r="O46" s="513">
        <f t="shared" si="8"/>
        <v>0</v>
      </c>
    </row>
    <row r="47" spans="1:15" ht="18.75">
      <c r="A47" s="541" t="s">
        <v>50</v>
      </c>
      <c r="B47" s="546" t="s">
        <v>56</v>
      </c>
      <c r="C47" s="518"/>
      <c r="D47" s="535">
        <v>8500</v>
      </c>
      <c r="E47" s="535"/>
      <c r="F47" s="535"/>
      <c r="G47" s="535">
        <v>8500</v>
      </c>
      <c r="H47" s="535">
        <v>8500</v>
      </c>
      <c r="I47" s="535"/>
      <c r="J47" s="535"/>
      <c r="K47" s="535"/>
      <c r="L47" s="513">
        <v>0</v>
      </c>
      <c r="M47" s="535">
        <f t="shared" si="7"/>
        <v>8500</v>
      </c>
      <c r="N47" s="571"/>
      <c r="O47" s="513">
        <f t="shared" si="8"/>
        <v>0</v>
      </c>
    </row>
    <row r="48" spans="1:15" ht="18.75">
      <c r="A48" s="541" t="s">
        <v>50</v>
      </c>
      <c r="B48" s="546" t="s">
        <v>57</v>
      </c>
      <c r="C48" s="518"/>
      <c r="D48" s="535">
        <v>8500</v>
      </c>
      <c r="E48" s="535"/>
      <c r="F48" s="535"/>
      <c r="G48" s="535">
        <v>8500</v>
      </c>
      <c r="H48" s="535">
        <v>8500</v>
      </c>
      <c r="I48" s="535"/>
      <c r="J48" s="535"/>
      <c r="K48" s="513"/>
      <c r="L48" s="525">
        <v>0</v>
      </c>
      <c r="M48" s="535">
        <f t="shared" si="7"/>
        <v>8500</v>
      </c>
      <c r="N48" s="571"/>
      <c r="O48" s="513">
        <f t="shared" si="8"/>
        <v>0</v>
      </c>
    </row>
    <row r="49" spans="1:15" ht="18.75">
      <c r="A49" s="541" t="s">
        <v>50</v>
      </c>
      <c r="B49" s="546" t="s">
        <v>58</v>
      </c>
      <c r="C49" s="518"/>
      <c r="D49" s="535">
        <v>9500</v>
      </c>
      <c r="E49" s="535"/>
      <c r="F49" s="535"/>
      <c r="G49" s="535">
        <v>9500</v>
      </c>
      <c r="H49" s="535">
        <v>9500</v>
      </c>
      <c r="I49" s="535"/>
      <c r="J49" s="535"/>
      <c r="K49" s="540"/>
      <c r="L49" s="540">
        <v>0</v>
      </c>
      <c r="M49" s="535">
        <f t="shared" si="7"/>
        <v>9500</v>
      </c>
      <c r="N49" s="571"/>
      <c r="O49" s="513">
        <f t="shared" si="8"/>
        <v>0</v>
      </c>
    </row>
    <row r="50" spans="1:15" ht="18.75">
      <c r="A50" s="541" t="s">
        <v>50</v>
      </c>
      <c r="B50" s="546" t="s">
        <v>59</v>
      </c>
      <c r="C50" s="518"/>
      <c r="D50" s="535">
        <v>8000</v>
      </c>
      <c r="E50" s="535"/>
      <c r="F50" s="535"/>
      <c r="G50" s="535">
        <v>8000</v>
      </c>
      <c r="H50" s="535">
        <v>8000</v>
      </c>
      <c r="I50" s="535"/>
      <c r="J50" s="535"/>
      <c r="K50" s="513"/>
      <c r="L50" s="535">
        <v>0</v>
      </c>
      <c r="M50" s="513">
        <f t="shared" si="7"/>
        <v>8000</v>
      </c>
      <c r="N50" s="556"/>
      <c r="O50" s="513">
        <f t="shared" si="8"/>
        <v>0</v>
      </c>
    </row>
    <row r="51" spans="1:15" ht="18.75">
      <c r="A51" s="541" t="s">
        <v>50</v>
      </c>
      <c r="B51" s="546" t="s">
        <v>51</v>
      </c>
      <c r="C51" s="518"/>
      <c r="D51" s="535">
        <v>2000</v>
      </c>
      <c r="E51" s="535"/>
      <c r="F51" s="535"/>
      <c r="G51" s="535">
        <v>2000</v>
      </c>
      <c r="H51" s="535">
        <v>2000</v>
      </c>
      <c r="I51" s="535"/>
      <c r="J51" s="535"/>
      <c r="K51" s="540"/>
      <c r="L51" s="535">
        <v>0</v>
      </c>
      <c r="M51" s="540">
        <f t="shared" si="7"/>
        <v>2000</v>
      </c>
      <c r="N51" s="565"/>
      <c r="O51" s="513">
        <f t="shared" si="8"/>
        <v>0</v>
      </c>
    </row>
    <row r="52" spans="1:15" ht="18.75">
      <c r="A52" s="541" t="s">
        <v>50</v>
      </c>
      <c r="B52" s="546" t="s">
        <v>60</v>
      </c>
      <c r="C52" s="518"/>
      <c r="D52" s="535">
        <v>9500</v>
      </c>
      <c r="E52" s="535"/>
      <c r="F52" s="535"/>
      <c r="G52" s="535">
        <v>9500</v>
      </c>
      <c r="H52" s="535">
        <v>9500</v>
      </c>
      <c r="I52" s="535"/>
      <c r="J52" s="535"/>
      <c r="K52" s="513"/>
      <c r="L52" s="535">
        <v>0</v>
      </c>
      <c r="M52" s="513">
        <f t="shared" si="7"/>
        <v>9500</v>
      </c>
      <c r="N52" s="556"/>
      <c r="O52" s="513">
        <f t="shared" si="8"/>
        <v>0</v>
      </c>
    </row>
    <row r="53" spans="1:15" ht="18.75">
      <c r="A53" s="541" t="s">
        <v>50</v>
      </c>
      <c r="B53" s="546" t="s">
        <v>61</v>
      </c>
      <c r="C53" s="518"/>
      <c r="D53" s="535">
        <v>7500</v>
      </c>
      <c r="E53" s="535"/>
      <c r="F53" s="535"/>
      <c r="G53" s="535">
        <v>7500</v>
      </c>
      <c r="H53" s="535">
        <v>7500</v>
      </c>
      <c r="I53" s="535"/>
      <c r="J53" s="535"/>
      <c r="K53" s="540"/>
      <c r="L53" s="535">
        <v>0</v>
      </c>
      <c r="M53" s="513">
        <f t="shared" si="7"/>
        <v>7500</v>
      </c>
      <c r="N53" s="556"/>
      <c r="O53" s="513">
        <f t="shared" si="8"/>
        <v>0</v>
      </c>
    </row>
    <row r="54" spans="1:15" ht="18.75">
      <c r="A54" s="541" t="s">
        <v>50</v>
      </c>
      <c r="B54" s="546" t="s">
        <v>62</v>
      </c>
      <c r="C54" s="518"/>
      <c r="D54" s="535">
        <v>8000</v>
      </c>
      <c r="E54" s="535"/>
      <c r="F54" s="535"/>
      <c r="G54" s="535">
        <v>8000</v>
      </c>
      <c r="H54" s="535">
        <v>8000</v>
      </c>
      <c r="I54" s="535"/>
      <c r="J54" s="535"/>
      <c r="K54" s="535"/>
      <c r="L54" s="535">
        <v>0</v>
      </c>
      <c r="M54" s="513">
        <f t="shared" si="7"/>
        <v>8000</v>
      </c>
      <c r="N54" s="556"/>
      <c r="O54" s="513">
        <f t="shared" si="8"/>
        <v>0</v>
      </c>
    </row>
    <row r="55" spans="1:15" ht="18.75">
      <c r="A55" s="541" t="s">
        <v>50</v>
      </c>
      <c r="B55" s="546" t="s">
        <v>63</v>
      </c>
      <c r="C55" s="518"/>
      <c r="D55" s="535">
        <v>5500</v>
      </c>
      <c r="E55" s="535"/>
      <c r="F55" s="535"/>
      <c r="G55" s="535">
        <v>5500</v>
      </c>
      <c r="H55" s="535">
        <v>5500</v>
      </c>
      <c r="I55" s="535"/>
      <c r="J55" s="535"/>
      <c r="K55" s="535"/>
      <c r="L55" s="535">
        <v>0</v>
      </c>
      <c r="M55" s="513">
        <f t="shared" si="7"/>
        <v>5500</v>
      </c>
      <c r="N55" s="556"/>
      <c r="O55" s="513">
        <f t="shared" si="8"/>
        <v>0</v>
      </c>
    </row>
    <row r="56" spans="1:15" ht="18.75">
      <c r="A56" s="541" t="s">
        <v>50</v>
      </c>
      <c r="B56" s="546" t="s">
        <v>64</v>
      </c>
      <c r="C56" s="518"/>
      <c r="D56" s="535">
        <v>2600</v>
      </c>
      <c r="E56" s="535"/>
      <c r="F56" s="535"/>
      <c r="G56" s="535">
        <v>2600</v>
      </c>
      <c r="H56" s="535">
        <v>2600</v>
      </c>
      <c r="I56" s="535"/>
      <c r="J56" s="535"/>
      <c r="K56" s="513"/>
      <c r="L56" s="535">
        <v>0</v>
      </c>
      <c r="M56" s="540">
        <f t="shared" si="7"/>
        <v>2600</v>
      </c>
      <c r="N56" s="565"/>
      <c r="O56" s="513">
        <f t="shared" si="8"/>
        <v>0</v>
      </c>
    </row>
    <row r="57" spans="1:15" ht="18.75">
      <c r="A57" s="541" t="s">
        <v>50</v>
      </c>
      <c r="B57" s="546" t="s">
        <v>64</v>
      </c>
      <c r="C57" s="547"/>
      <c r="D57" s="548">
        <v>3300</v>
      </c>
      <c r="E57" s="548"/>
      <c r="F57" s="548"/>
      <c r="G57" s="548">
        <v>3300</v>
      </c>
      <c r="H57" s="548">
        <v>3300</v>
      </c>
      <c r="I57" s="548"/>
      <c r="J57" s="548"/>
      <c r="K57" s="548"/>
      <c r="L57" s="548">
        <v>0</v>
      </c>
      <c r="M57" s="548">
        <f t="shared" si="7"/>
        <v>3300</v>
      </c>
      <c r="N57" s="572"/>
      <c r="O57" s="513">
        <f t="shared" si="8"/>
        <v>0</v>
      </c>
    </row>
    <row r="58" spans="1:15" s="503" customFormat="1" ht="18.75">
      <c r="A58" s="998" t="s">
        <v>23</v>
      </c>
      <c r="B58" s="999"/>
      <c r="C58" s="549"/>
      <c r="D58" s="550">
        <f t="shared" ref="D58:O58" si="9">SUM(D41:D57)</f>
        <v>99900</v>
      </c>
      <c r="E58" s="550">
        <f t="shared" si="9"/>
        <v>0</v>
      </c>
      <c r="F58" s="550">
        <f t="shared" si="9"/>
        <v>0</v>
      </c>
      <c r="G58" s="550">
        <f t="shared" si="9"/>
        <v>99900</v>
      </c>
      <c r="H58" s="550">
        <f t="shared" si="9"/>
        <v>99900</v>
      </c>
      <c r="I58" s="550">
        <f t="shared" si="9"/>
        <v>0</v>
      </c>
      <c r="J58" s="550">
        <f t="shared" si="9"/>
        <v>0</v>
      </c>
      <c r="K58" s="550">
        <f t="shared" si="9"/>
        <v>0</v>
      </c>
      <c r="L58" s="550">
        <f t="shared" si="9"/>
        <v>0</v>
      </c>
      <c r="M58" s="550">
        <f t="shared" si="9"/>
        <v>99900</v>
      </c>
      <c r="N58" s="573"/>
      <c r="O58" s="574">
        <f t="shared" si="9"/>
        <v>0</v>
      </c>
    </row>
    <row r="59" spans="1:15" ht="18.75">
      <c r="A59" s="551"/>
      <c r="B59" s="552" t="s">
        <v>65</v>
      </c>
      <c r="C59" s="553"/>
      <c r="D59" s="525"/>
      <c r="E59" s="525"/>
      <c r="F59" s="525"/>
      <c r="G59" s="525"/>
      <c r="H59" s="525"/>
      <c r="I59" s="525"/>
      <c r="J59" s="525"/>
      <c r="K59" s="525"/>
      <c r="L59" s="525"/>
      <c r="M59" s="525"/>
      <c r="N59" s="561"/>
      <c r="O59" s="513"/>
    </row>
    <row r="60" spans="1:15" ht="18.75">
      <c r="A60" s="1000" t="s">
        <v>28</v>
      </c>
      <c r="B60" s="1001"/>
      <c r="C60" s="553"/>
      <c r="D60" s="525"/>
      <c r="E60" s="525"/>
      <c r="F60" s="525"/>
      <c r="G60" s="525"/>
      <c r="H60" s="525"/>
      <c r="I60" s="525"/>
      <c r="J60" s="525"/>
      <c r="K60" s="525"/>
      <c r="L60" s="525"/>
      <c r="M60" s="525"/>
      <c r="N60" s="561"/>
      <c r="O60" s="513"/>
    </row>
    <row r="61" spans="1:15" ht="18.75">
      <c r="A61" s="514" t="s">
        <v>18</v>
      </c>
      <c r="B61" s="516" t="s">
        <v>30</v>
      </c>
      <c r="C61" s="516"/>
      <c r="D61" s="513">
        <v>28254</v>
      </c>
      <c r="E61" s="513"/>
      <c r="F61" s="513"/>
      <c r="G61" s="513">
        <f>D61</f>
        <v>28254</v>
      </c>
      <c r="H61" s="513">
        <v>28254</v>
      </c>
      <c r="I61" s="513"/>
      <c r="J61" s="513"/>
      <c r="K61" s="513"/>
      <c r="L61" s="513">
        <v>0</v>
      </c>
      <c r="M61" s="513">
        <f>H61+L61</f>
        <v>28254</v>
      </c>
      <c r="N61" s="556"/>
      <c r="O61" s="513">
        <f>G61-M61</f>
        <v>0</v>
      </c>
    </row>
    <row r="62" spans="1:15" ht="18.75">
      <c r="A62" s="534" t="s">
        <v>18</v>
      </c>
      <c r="B62" s="518" t="s">
        <v>66</v>
      </c>
      <c r="C62" s="518"/>
      <c r="D62" s="535">
        <v>28000</v>
      </c>
      <c r="E62" s="535"/>
      <c r="F62" s="535"/>
      <c r="G62" s="535">
        <f>D62</f>
        <v>28000</v>
      </c>
      <c r="H62" s="535">
        <v>28000</v>
      </c>
      <c r="I62" s="535"/>
      <c r="J62" s="535"/>
      <c r="K62" s="535"/>
      <c r="L62" s="535"/>
      <c r="M62" s="513">
        <f>H62+L62</f>
        <v>28000</v>
      </c>
      <c r="N62" s="556"/>
      <c r="O62" s="513">
        <f>G62-M62</f>
        <v>0</v>
      </c>
    </row>
    <row r="63" spans="1:15" s="502" customFormat="1" ht="18.75">
      <c r="A63" s="1002" t="s">
        <v>23</v>
      </c>
      <c r="B63" s="1003"/>
      <c r="C63" s="554"/>
      <c r="D63" s="537">
        <f>SUM(D61:D62)</f>
        <v>56254</v>
      </c>
      <c r="E63" s="537">
        <f t="shared" ref="E63:O63" si="10">SUM(E61:E62)</f>
        <v>0</v>
      </c>
      <c r="F63" s="537">
        <f t="shared" si="10"/>
        <v>0</v>
      </c>
      <c r="G63" s="537">
        <f t="shared" si="10"/>
        <v>56254</v>
      </c>
      <c r="H63" s="537">
        <f t="shared" si="10"/>
        <v>56254</v>
      </c>
      <c r="I63" s="537">
        <f t="shared" si="10"/>
        <v>0</v>
      </c>
      <c r="J63" s="537">
        <f t="shared" si="10"/>
        <v>0</v>
      </c>
      <c r="K63" s="537">
        <f t="shared" si="10"/>
        <v>0</v>
      </c>
      <c r="L63" s="537">
        <f t="shared" si="10"/>
        <v>0</v>
      </c>
      <c r="M63" s="537">
        <f t="shared" si="10"/>
        <v>56254</v>
      </c>
      <c r="N63" s="563"/>
      <c r="O63" s="564">
        <f t="shared" si="10"/>
        <v>0</v>
      </c>
    </row>
    <row r="64" spans="1:15" ht="18.75">
      <c r="A64" s="995" t="s">
        <v>67</v>
      </c>
      <c r="B64" s="996"/>
      <c r="C64" s="997"/>
      <c r="D64" s="525"/>
      <c r="E64" s="525"/>
      <c r="F64" s="525"/>
      <c r="G64" s="525"/>
      <c r="H64" s="525"/>
      <c r="I64" s="525"/>
      <c r="J64" s="525"/>
      <c r="K64" s="525"/>
      <c r="L64" s="525"/>
      <c r="M64" s="525"/>
      <c r="N64" s="561"/>
      <c r="O64" s="513"/>
    </row>
    <row r="65" spans="1:15" ht="18.75">
      <c r="A65" s="514" t="s">
        <v>18</v>
      </c>
      <c r="B65" s="516" t="s">
        <v>68</v>
      </c>
      <c r="C65" s="516"/>
      <c r="D65" s="513">
        <v>22000</v>
      </c>
      <c r="E65" s="513"/>
      <c r="F65" s="513"/>
      <c r="G65" s="513">
        <f>D65</f>
        <v>22000</v>
      </c>
      <c r="H65" s="513">
        <v>22000</v>
      </c>
      <c r="I65" s="513"/>
      <c r="J65" s="513"/>
      <c r="K65" s="513"/>
      <c r="L65" s="513">
        <v>0</v>
      </c>
      <c r="M65" s="513">
        <f>H65+L65</f>
        <v>22000</v>
      </c>
      <c r="N65" s="556"/>
      <c r="O65" s="513">
        <f>G65-M65</f>
        <v>0</v>
      </c>
    </row>
    <row r="66" spans="1:15" ht="18.75">
      <c r="A66" s="514" t="s">
        <v>18</v>
      </c>
      <c r="B66" s="516" t="s">
        <v>69</v>
      </c>
      <c r="C66" s="516"/>
      <c r="D66" s="513">
        <v>6000</v>
      </c>
      <c r="E66" s="513"/>
      <c r="F66" s="513"/>
      <c r="G66" s="513">
        <f>D66</f>
        <v>6000</v>
      </c>
      <c r="H66" s="513">
        <v>6000</v>
      </c>
      <c r="I66" s="513"/>
      <c r="J66" s="513"/>
      <c r="K66" s="513"/>
      <c r="L66" s="513">
        <v>0</v>
      </c>
      <c r="M66" s="513">
        <f>H66+L66</f>
        <v>6000</v>
      </c>
      <c r="N66" s="556"/>
      <c r="O66" s="513">
        <f>G66-M66</f>
        <v>0</v>
      </c>
    </row>
    <row r="67" spans="1:15" ht="18.75">
      <c r="A67" s="534" t="s">
        <v>18</v>
      </c>
      <c r="B67" s="518" t="s">
        <v>70</v>
      </c>
      <c r="C67" s="518"/>
      <c r="D67" s="535">
        <v>10000</v>
      </c>
      <c r="E67" s="535"/>
      <c r="F67" s="535"/>
      <c r="G67" s="535">
        <f>D67</f>
        <v>10000</v>
      </c>
      <c r="H67" s="535">
        <v>10000</v>
      </c>
      <c r="I67" s="535"/>
      <c r="J67" s="535"/>
      <c r="K67" s="535"/>
      <c r="L67" s="535">
        <v>0</v>
      </c>
      <c r="M67" s="513">
        <f>H67+L67</f>
        <v>10000</v>
      </c>
      <c r="N67" s="556"/>
      <c r="O67" s="513">
        <f>G67-M67</f>
        <v>0</v>
      </c>
    </row>
    <row r="68" spans="1:15" s="503" customFormat="1" ht="18.75">
      <c r="A68" s="998" t="s">
        <v>23</v>
      </c>
      <c r="B68" s="999"/>
      <c r="C68" s="575"/>
      <c r="D68" s="550">
        <f>SUM(D65:D67)</f>
        <v>38000</v>
      </c>
      <c r="E68" s="550">
        <f t="shared" ref="E68:O68" si="11">SUM(E65:E67)</f>
        <v>0</v>
      </c>
      <c r="F68" s="550">
        <f t="shared" si="11"/>
        <v>0</v>
      </c>
      <c r="G68" s="550">
        <f t="shared" si="11"/>
        <v>38000</v>
      </c>
      <c r="H68" s="550">
        <f t="shared" si="11"/>
        <v>38000</v>
      </c>
      <c r="I68" s="550">
        <f t="shared" si="11"/>
        <v>0</v>
      </c>
      <c r="J68" s="550">
        <f t="shared" si="11"/>
        <v>0</v>
      </c>
      <c r="K68" s="550">
        <f t="shared" si="11"/>
        <v>0</v>
      </c>
      <c r="L68" s="550">
        <f t="shared" si="11"/>
        <v>0</v>
      </c>
      <c r="M68" s="574">
        <f>H68+L68</f>
        <v>38000</v>
      </c>
      <c r="N68" s="622"/>
      <c r="O68" s="574">
        <f t="shared" si="11"/>
        <v>0</v>
      </c>
    </row>
    <row r="69" spans="1:15" s="501" customFormat="1" ht="18.75">
      <c r="A69" s="1021" t="s">
        <v>71</v>
      </c>
      <c r="B69" s="1022"/>
      <c r="C69" s="529"/>
      <c r="D69" s="530">
        <f>D63+D68</f>
        <v>94254</v>
      </c>
      <c r="E69" s="530">
        <f t="shared" ref="E69:O69" si="12">E63+E68</f>
        <v>0</v>
      </c>
      <c r="F69" s="530">
        <f t="shared" si="12"/>
        <v>0</v>
      </c>
      <c r="G69" s="530">
        <f t="shared" si="12"/>
        <v>94254</v>
      </c>
      <c r="H69" s="530">
        <f t="shared" si="12"/>
        <v>94254</v>
      </c>
      <c r="I69" s="530">
        <f t="shared" si="12"/>
        <v>0</v>
      </c>
      <c r="J69" s="530">
        <f t="shared" si="12"/>
        <v>0</v>
      </c>
      <c r="K69" s="530">
        <f t="shared" si="12"/>
        <v>0</v>
      </c>
      <c r="L69" s="530">
        <f t="shared" si="12"/>
        <v>0</v>
      </c>
      <c r="M69" s="530">
        <f t="shared" si="12"/>
        <v>94254</v>
      </c>
      <c r="N69" s="562"/>
      <c r="O69" s="560">
        <f t="shared" si="12"/>
        <v>0</v>
      </c>
    </row>
    <row r="70" spans="1:15" ht="18.75">
      <c r="A70" s="576"/>
      <c r="B70" s="577" t="s">
        <v>72</v>
      </c>
      <c r="C70" s="553"/>
      <c r="D70" s="525"/>
      <c r="E70" s="525"/>
      <c r="F70" s="525"/>
      <c r="G70" s="525"/>
      <c r="H70" s="525"/>
      <c r="I70" s="525"/>
      <c r="J70" s="525"/>
      <c r="K70" s="525"/>
      <c r="L70" s="525"/>
      <c r="M70" s="525"/>
      <c r="N70" s="561"/>
      <c r="O70" s="513"/>
    </row>
    <row r="71" spans="1:15" ht="18.75">
      <c r="A71" s="578" t="s">
        <v>67</v>
      </c>
      <c r="B71" s="579"/>
      <c r="C71" s="580"/>
      <c r="D71" s="525"/>
      <c r="E71" s="525"/>
      <c r="F71" s="525"/>
      <c r="G71" s="525"/>
      <c r="H71" s="525"/>
      <c r="I71" s="525"/>
      <c r="J71" s="525"/>
      <c r="K71" s="525"/>
      <c r="L71" s="525"/>
      <c r="M71" s="525"/>
      <c r="N71" s="561"/>
      <c r="O71" s="513"/>
    </row>
    <row r="72" spans="1:15" ht="18.75">
      <c r="A72" s="551" t="s">
        <v>18</v>
      </c>
      <c r="B72" s="553" t="s">
        <v>73</v>
      </c>
      <c r="C72" s="516"/>
      <c r="D72" s="513">
        <v>12000</v>
      </c>
      <c r="E72" s="513"/>
      <c r="F72" s="513"/>
      <c r="G72" s="513">
        <f t="shared" ref="G72:G77" si="13">D72</f>
        <v>12000</v>
      </c>
      <c r="H72" s="513">
        <v>12000</v>
      </c>
      <c r="I72" s="513"/>
      <c r="J72" s="513"/>
      <c r="K72" s="513"/>
      <c r="L72" s="513">
        <v>0</v>
      </c>
      <c r="M72" s="513">
        <f t="shared" ref="M72:M79" si="14">H72+L72</f>
        <v>12000</v>
      </c>
      <c r="N72" s="556"/>
      <c r="O72" s="513">
        <f t="shared" ref="O72:O79" si="15">G72-M72</f>
        <v>0</v>
      </c>
    </row>
    <row r="73" spans="1:15" ht="18.75">
      <c r="A73" s="514" t="s">
        <v>74</v>
      </c>
      <c r="B73" s="516" t="s">
        <v>75</v>
      </c>
      <c r="C73" s="516"/>
      <c r="D73" s="513">
        <v>7500</v>
      </c>
      <c r="E73" s="513"/>
      <c r="F73" s="513"/>
      <c r="G73" s="513">
        <f t="shared" si="13"/>
        <v>7500</v>
      </c>
      <c r="H73" s="513">
        <v>7500</v>
      </c>
      <c r="I73" s="513"/>
      <c r="J73" s="513"/>
      <c r="K73" s="513"/>
      <c r="L73" s="513">
        <v>0</v>
      </c>
      <c r="M73" s="513">
        <f t="shared" si="14"/>
        <v>7500</v>
      </c>
      <c r="N73" s="556"/>
      <c r="O73" s="513">
        <f t="shared" si="15"/>
        <v>0</v>
      </c>
    </row>
    <row r="74" spans="1:15" ht="18.75">
      <c r="A74" s="514" t="s">
        <v>74</v>
      </c>
      <c r="B74" s="516" t="s">
        <v>76</v>
      </c>
      <c r="C74" s="516"/>
      <c r="D74" s="513">
        <v>2500</v>
      </c>
      <c r="E74" s="513"/>
      <c r="F74" s="513"/>
      <c r="G74" s="513">
        <f t="shared" si="13"/>
        <v>2500</v>
      </c>
      <c r="H74" s="513">
        <v>2500</v>
      </c>
      <c r="I74" s="513"/>
      <c r="J74" s="513"/>
      <c r="K74" s="513"/>
      <c r="L74" s="513">
        <v>0</v>
      </c>
      <c r="M74" s="513">
        <f t="shared" si="14"/>
        <v>2500</v>
      </c>
      <c r="N74" s="556"/>
      <c r="O74" s="513">
        <f t="shared" si="15"/>
        <v>0</v>
      </c>
    </row>
    <row r="75" spans="1:15" ht="18.75">
      <c r="A75" s="514" t="s">
        <v>18</v>
      </c>
      <c r="B75" s="516" t="s">
        <v>77</v>
      </c>
      <c r="C75" s="516"/>
      <c r="D75" s="513">
        <v>3000</v>
      </c>
      <c r="E75" s="513"/>
      <c r="F75" s="513"/>
      <c r="G75" s="513">
        <f t="shared" si="13"/>
        <v>3000</v>
      </c>
      <c r="H75" s="513">
        <v>3000</v>
      </c>
      <c r="I75" s="513"/>
      <c r="J75" s="513"/>
      <c r="K75" s="513"/>
      <c r="L75" s="513">
        <v>0</v>
      </c>
      <c r="M75" s="513">
        <f t="shared" si="14"/>
        <v>3000</v>
      </c>
      <c r="N75" s="556"/>
      <c r="O75" s="513">
        <f t="shared" si="15"/>
        <v>0</v>
      </c>
    </row>
    <row r="76" spans="1:15" ht="18.75">
      <c r="A76" s="514" t="s">
        <v>74</v>
      </c>
      <c r="B76" s="516" t="s">
        <v>78</v>
      </c>
      <c r="C76" s="516"/>
      <c r="D76" s="513">
        <v>7000</v>
      </c>
      <c r="E76" s="513"/>
      <c r="F76" s="513"/>
      <c r="G76" s="513">
        <f t="shared" si="13"/>
        <v>7000</v>
      </c>
      <c r="H76" s="513">
        <v>7000</v>
      </c>
      <c r="I76" s="513"/>
      <c r="J76" s="513"/>
      <c r="K76" s="513"/>
      <c r="L76" s="513">
        <v>0</v>
      </c>
      <c r="M76" s="513">
        <f t="shared" si="14"/>
        <v>7000</v>
      </c>
      <c r="N76" s="556"/>
      <c r="O76" s="513">
        <f t="shared" si="15"/>
        <v>0</v>
      </c>
    </row>
    <row r="77" spans="1:15" ht="18.75">
      <c r="A77" s="514" t="s">
        <v>74</v>
      </c>
      <c r="B77" s="516" t="s">
        <v>78</v>
      </c>
      <c r="C77" s="516"/>
      <c r="D77" s="513">
        <v>7000</v>
      </c>
      <c r="E77" s="513"/>
      <c r="F77" s="513"/>
      <c r="G77" s="513">
        <f t="shared" si="13"/>
        <v>7000</v>
      </c>
      <c r="H77" s="513">
        <v>7000</v>
      </c>
      <c r="I77" s="513"/>
      <c r="J77" s="513"/>
      <c r="K77" s="513"/>
      <c r="L77" s="513">
        <v>0</v>
      </c>
      <c r="M77" s="513">
        <f t="shared" si="14"/>
        <v>7000</v>
      </c>
      <c r="N77" s="556"/>
      <c r="O77" s="513">
        <f t="shared" si="15"/>
        <v>0</v>
      </c>
    </row>
    <row r="78" spans="1:15" ht="18.75" customHeight="1">
      <c r="A78" s="514" t="s">
        <v>79</v>
      </c>
      <c r="B78" s="517" t="s">
        <v>80</v>
      </c>
      <c r="C78" s="516"/>
      <c r="D78" s="581">
        <v>16700</v>
      </c>
      <c r="E78" s="513"/>
      <c r="F78" s="570"/>
      <c r="G78" s="513">
        <v>16700</v>
      </c>
      <c r="H78" s="513">
        <v>16700</v>
      </c>
      <c r="I78" s="513"/>
      <c r="J78" s="513"/>
      <c r="K78" s="513"/>
      <c r="L78" s="513">
        <v>0</v>
      </c>
      <c r="M78" s="513">
        <f t="shared" si="14"/>
        <v>16700</v>
      </c>
      <c r="N78" s="556"/>
      <c r="O78" s="513">
        <f t="shared" si="15"/>
        <v>0</v>
      </c>
    </row>
    <row r="79" spans="1:15" ht="18.75" hidden="1">
      <c r="A79" s="514"/>
      <c r="B79" s="582"/>
      <c r="C79" s="583"/>
      <c r="D79" s="513"/>
      <c r="E79" s="513"/>
      <c r="F79" s="513"/>
      <c r="G79" s="513">
        <f>D79+E79-F79</f>
        <v>0</v>
      </c>
      <c r="H79" s="513">
        <v>0</v>
      </c>
      <c r="I79" s="513"/>
      <c r="J79" s="513"/>
      <c r="K79" s="513"/>
      <c r="L79" s="513">
        <v>0</v>
      </c>
      <c r="M79" s="513">
        <f t="shared" si="14"/>
        <v>0</v>
      </c>
      <c r="N79" s="556"/>
      <c r="O79" s="513">
        <f t="shared" si="15"/>
        <v>0</v>
      </c>
    </row>
    <row r="80" spans="1:15" ht="18.75" hidden="1">
      <c r="A80" s="534"/>
      <c r="B80" s="584"/>
      <c r="C80" s="584"/>
      <c r="D80" s="535"/>
      <c r="E80" s="535"/>
      <c r="F80" s="535"/>
      <c r="G80" s="513">
        <f>D80+E80-F80</f>
        <v>0</v>
      </c>
      <c r="H80" s="535">
        <v>0</v>
      </c>
      <c r="I80" s="535"/>
      <c r="J80" s="535"/>
      <c r="K80" s="535"/>
      <c r="L80" s="535">
        <v>0</v>
      </c>
      <c r="M80" s="535"/>
      <c r="N80" s="571"/>
      <c r="O80" s="513">
        <v>0</v>
      </c>
    </row>
    <row r="81" spans="1:15" s="503" customFormat="1" ht="18.75">
      <c r="A81" s="998" t="s">
        <v>23</v>
      </c>
      <c r="B81" s="999"/>
      <c r="C81" s="585"/>
      <c r="D81" s="550">
        <f t="shared" ref="D81:O81" si="16">SUM(D72:D80)</f>
        <v>55700</v>
      </c>
      <c r="E81" s="550">
        <f t="shared" si="16"/>
        <v>0</v>
      </c>
      <c r="F81" s="550">
        <f t="shared" si="16"/>
        <v>0</v>
      </c>
      <c r="G81" s="550">
        <f t="shared" si="16"/>
        <v>55700</v>
      </c>
      <c r="H81" s="550">
        <f t="shared" si="16"/>
        <v>55700</v>
      </c>
      <c r="I81" s="550">
        <f t="shared" si="16"/>
        <v>0</v>
      </c>
      <c r="J81" s="550">
        <f t="shared" si="16"/>
        <v>0</v>
      </c>
      <c r="K81" s="550">
        <f t="shared" si="16"/>
        <v>0</v>
      </c>
      <c r="L81" s="550">
        <f t="shared" si="16"/>
        <v>0</v>
      </c>
      <c r="M81" s="550">
        <f t="shared" si="16"/>
        <v>55700</v>
      </c>
      <c r="N81" s="573"/>
      <c r="O81" s="574">
        <f t="shared" si="16"/>
        <v>0</v>
      </c>
    </row>
    <row r="82" spans="1:15" ht="18" customHeight="1">
      <c r="A82" s="1009" t="s">
        <v>28</v>
      </c>
      <c r="B82" s="1010"/>
      <c r="C82" s="586"/>
      <c r="D82" s="540"/>
      <c r="E82" s="540"/>
      <c r="F82" s="540"/>
      <c r="G82" s="540"/>
      <c r="H82" s="540"/>
      <c r="I82" s="540"/>
      <c r="J82" s="540"/>
      <c r="K82" s="540"/>
      <c r="L82" s="540"/>
      <c r="M82" s="540"/>
      <c r="N82" s="565"/>
      <c r="O82" s="513"/>
    </row>
    <row r="83" spans="1:15" ht="5.25" hidden="1" customHeight="1">
      <c r="A83" s="534"/>
      <c r="B83" s="518"/>
      <c r="C83" s="518"/>
      <c r="D83" s="535"/>
      <c r="E83" s="535"/>
      <c r="F83" s="535"/>
      <c r="G83" s="513"/>
      <c r="H83" s="535"/>
      <c r="I83" s="535"/>
      <c r="J83" s="535"/>
      <c r="K83" s="535"/>
      <c r="L83" s="535"/>
      <c r="M83" s="513"/>
      <c r="N83" s="556"/>
      <c r="O83" s="513"/>
    </row>
    <row r="84" spans="1:15" ht="54.75" customHeight="1">
      <c r="A84" s="534" t="s">
        <v>74</v>
      </c>
      <c r="B84" s="516" t="s">
        <v>81</v>
      </c>
      <c r="C84" s="516"/>
      <c r="D84" s="513">
        <v>23560</v>
      </c>
      <c r="E84" s="513"/>
      <c r="F84" s="513"/>
      <c r="G84" s="513">
        <f>D84</f>
        <v>23560</v>
      </c>
      <c r="H84" s="513">
        <v>23560</v>
      </c>
      <c r="I84" s="513"/>
      <c r="J84" s="513"/>
      <c r="K84" s="513"/>
      <c r="L84" s="513">
        <v>0</v>
      </c>
      <c r="M84" s="513">
        <f>H84+L84</f>
        <v>23560</v>
      </c>
      <c r="N84" s="556"/>
      <c r="O84" s="513">
        <f>G84-M84</f>
        <v>0</v>
      </c>
    </row>
    <row r="85" spans="1:15" ht="1.5" customHeight="1">
      <c r="A85" s="534"/>
      <c r="B85" s="518"/>
      <c r="C85" s="518"/>
      <c r="D85" s="535"/>
      <c r="E85" s="535"/>
      <c r="F85" s="535"/>
      <c r="G85" s="535"/>
      <c r="H85" s="535"/>
      <c r="I85" s="535"/>
      <c r="J85" s="535"/>
      <c r="K85" s="535"/>
      <c r="L85" s="535"/>
      <c r="M85" s="535"/>
      <c r="N85" s="571"/>
      <c r="O85" s="513"/>
    </row>
    <row r="86" spans="1:15" ht="51.75" customHeight="1">
      <c r="A86" s="534" t="s">
        <v>82</v>
      </c>
      <c r="B86" s="546" t="s">
        <v>83</v>
      </c>
      <c r="C86" s="518"/>
      <c r="D86" s="535">
        <v>0</v>
      </c>
      <c r="E86" s="535">
        <v>27000</v>
      </c>
      <c r="F86" s="535">
        <v>0</v>
      </c>
      <c r="G86" s="535">
        <v>27000</v>
      </c>
      <c r="H86" s="535">
        <v>0</v>
      </c>
      <c r="I86" s="535">
        <v>0</v>
      </c>
      <c r="J86" s="535">
        <v>0</v>
      </c>
      <c r="K86" s="535"/>
      <c r="L86" s="623">
        <v>27000</v>
      </c>
      <c r="M86" s="535">
        <v>27000</v>
      </c>
      <c r="N86" s="571"/>
      <c r="O86" s="513">
        <v>0</v>
      </c>
    </row>
    <row r="87" spans="1:15" ht="58.5" customHeight="1">
      <c r="A87" s="514" t="s">
        <v>84</v>
      </c>
      <c r="B87" s="526" t="s">
        <v>85</v>
      </c>
      <c r="C87" s="526"/>
      <c r="D87" s="555">
        <v>20000</v>
      </c>
      <c r="E87" s="513">
        <v>0</v>
      </c>
      <c r="F87" s="513">
        <v>0</v>
      </c>
      <c r="G87" s="513">
        <v>20000</v>
      </c>
      <c r="H87" s="513">
        <v>20000</v>
      </c>
      <c r="I87" s="513">
        <v>0</v>
      </c>
      <c r="J87" s="513">
        <v>0</v>
      </c>
      <c r="K87" s="513">
        <v>0</v>
      </c>
      <c r="L87" s="513">
        <v>0</v>
      </c>
      <c r="M87" s="513">
        <v>20000</v>
      </c>
      <c r="N87" s="556"/>
      <c r="O87" s="513">
        <v>0</v>
      </c>
    </row>
    <row r="88" spans="1:15" ht="18.75">
      <c r="A88" s="1023" t="s">
        <v>23</v>
      </c>
      <c r="B88" s="1024"/>
      <c r="C88" s="587"/>
      <c r="D88" s="588">
        <f t="shared" ref="D88:M88" si="17">SUM(D83:D87)</f>
        <v>43560</v>
      </c>
      <c r="E88" s="588">
        <f t="shared" si="17"/>
        <v>27000</v>
      </c>
      <c r="F88" s="588">
        <f t="shared" si="17"/>
        <v>0</v>
      </c>
      <c r="G88" s="588">
        <f t="shared" si="17"/>
        <v>70560</v>
      </c>
      <c r="H88" s="588">
        <f t="shared" si="17"/>
        <v>43560</v>
      </c>
      <c r="I88" s="588">
        <f t="shared" si="17"/>
        <v>0</v>
      </c>
      <c r="J88" s="588">
        <f t="shared" si="17"/>
        <v>0</v>
      </c>
      <c r="K88" s="588">
        <f t="shared" si="17"/>
        <v>0</v>
      </c>
      <c r="L88" s="588">
        <f t="shared" si="17"/>
        <v>27000</v>
      </c>
      <c r="M88" s="588">
        <f t="shared" si="17"/>
        <v>70560</v>
      </c>
      <c r="N88" s="624"/>
      <c r="O88" s="570">
        <f>SUM(O83:O85)</f>
        <v>0</v>
      </c>
    </row>
    <row r="89" spans="1:15" ht="18.75">
      <c r="A89" s="1025" t="s">
        <v>86</v>
      </c>
      <c r="B89" s="1026"/>
      <c r="C89" s="589"/>
      <c r="D89" s="590">
        <f t="shared" ref="D89:M89" si="18">D81+D88</f>
        <v>99260</v>
      </c>
      <c r="E89" s="590">
        <f t="shared" si="18"/>
        <v>27000</v>
      </c>
      <c r="F89" s="590">
        <f t="shared" si="18"/>
        <v>0</v>
      </c>
      <c r="G89" s="590">
        <f t="shared" si="18"/>
        <v>126260</v>
      </c>
      <c r="H89" s="590">
        <f t="shared" si="18"/>
        <v>99260</v>
      </c>
      <c r="I89" s="590">
        <f t="shared" si="18"/>
        <v>0</v>
      </c>
      <c r="J89" s="590">
        <f t="shared" si="18"/>
        <v>0</v>
      </c>
      <c r="K89" s="590">
        <f t="shared" si="18"/>
        <v>0</v>
      </c>
      <c r="L89" s="590">
        <f t="shared" si="18"/>
        <v>27000</v>
      </c>
      <c r="M89" s="590">
        <f t="shared" si="18"/>
        <v>126260</v>
      </c>
      <c r="N89" s="625"/>
      <c r="O89" s="626">
        <f>O81+O88</f>
        <v>0</v>
      </c>
    </row>
    <row r="90" spans="1:15" ht="18.75">
      <c r="A90" s="551"/>
      <c r="B90" s="552" t="s">
        <v>87</v>
      </c>
      <c r="C90" s="553"/>
      <c r="D90" s="525"/>
      <c r="E90" s="525"/>
      <c r="F90" s="525"/>
      <c r="G90" s="525"/>
      <c r="H90" s="525"/>
      <c r="I90" s="525"/>
      <c r="J90" s="525"/>
      <c r="K90" s="525"/>
      <c r="L90" s="525"/>
      <c r="M90" s="525"/>
      <c r="N90" s="561"/>
      <c r="O90" s="513"/>
    </row>
    <row r="91" spans="1:15" ht="18.75">
      <c r="A91" s="578" t="s">
        <v>67</v>
      </c>
      <c r="B91" s="579"/>
      <c r="C91" s="516"/>
      <c r="D91" s="513"/>
      <c r="E91" s="513"/>
      <c r="F91" s="513"/>
      <c r="G91" s="513"/>
      <c r="H91" s="513"/>
      <c r="I91" s="513"/>
      <c r="J91" s="513"/>
      <c r="K91" s="513"/>
      <c r="L91" s="513"/>
      <c r="M91" s="513"/>
      <c r="N91" s="556"/>
      <c r="O91" s="513"/>
    </row>
    <row r="92" spans="1:15" ht="18.75">
      <c r="A92" s="514" t="s">
        <v>18</v>
      </c>
      <c r="B92" s="516" t="s">
        <v>88</v>
      </c>
      <c r="C92" s="516"/>
      <c r="D92" s="513">
        <v>12000</v>
      </c>
      <c r="E92" s="513"/>
      <c r="F92" s="513"/>
      <c r="G92" s="513">
        <f>D92</f>
        <v>12000</v>
      </c>
      <c r="H92" s="513">
        <v>12000</v>
      </c>
      <c r="I92" s="513"/>
      <c r="J92" s="513"/>
      <c r="K92" s="513"/>
      <c r="L92" s="513">
        <v>0</v>
      </c>
      <c r="M92" s="513">
        <f>H92+L92</f>
        <v>12000</v>
      </c>
      <c r="N92" s="556"/>
      <c r="O92" s="513">
        <f>G92-M92</f>
        <v>0</v>
      </c>
    </row>
    <row r="93" spans="1:15" ht="18.75">
      <c r="A93" s="514" t="s">
        <v>18</v>
      </c>
      <c r="B93" s="516" t="s">
        <v>89</v>
      </c>
      <c r="C93" s="516"/>
      <c r="D93" s="513">
        <v>12470</v>
      </c>
      <c r="E93" s="513"/>
      <c r="F93" s="513"/>
      <c r="G93" s="513">
        <f>D93</f>
        <v>12470</v>
      </c>
      <c r="H93" s="513">
        <v>12470</v>
      </c>
      <c r="I93" s="513"/>
      <c r="J93" s="513"/>
      <c r="K93" s="513"/>
      <c r="L93" s="513">
        <v>0</v>
      </c>
      <c r="M93" s="513">
        <f>H93+L93</f>
        <v>12470</v>
      </c>
      <c r="N93" s="556"/>
      <c r="O93" s="513">
        <f>G93-M93</f>
        <v>0</v>
      </c>
    </row>
    <row r="94" spans="1:15" ht="18.75">
      <c r="A94" s="534" t="s">
        <v>18</v>
      </c>
      <c r="B94" s="518" t="s">
        <v>90</v>
      </c>
      <c r="C94" s="518"/>
      <c r="D94" s="535">
        <v>48000</v>
      </c>
      <c r="E94" s="535"/>
      <c r="F94" s="535"/>
      <c r="G94" s="535">
        <f>D94</f>
        <v>48000</v>
      </c>
      <c r="H94" s="535">
        <v>48000</v>
      </c>
      <c r="I94" s="535"/>
      <c r="J94" s="535"/>
      <c r="K94" s="535"/>
      <c r="L94" s="535"/>
      <c r="M94" s="513">
        <f>H94+L94</f>
        <v>48000</v>
      </c>
      <c r="N94" s="556"/>
      <c r="O94" s="513">
        <f>G94-M94</f>
        <v>0</v>
      </c>
    </row>
    <row r="95" spans="1:15" s="503" customFormat="1" ht="18.75">
      <c r="A95" s="998" t="s">
        <v>23</v>
      </c>
      <c r="B95" s="1027"/>
      <c r="C95" s="575"/>
      <c r="D95" s="550">
        <f>SUM(D92:D94)</f>
        <v>72470</v>
      </c>
      <c r="E95" s="550">
        <f t="shared" ref="E95:O95" si="19">SUM(E92:E94)</f>
        <v>0</v>
      </c>
      <c r="F95" s="550">
        <f t="shared" si="19"/>
        <v>0</v>
      </c>
      <c r="G95" s="550">
        <f t="shared" si="19"/>
        <v>72470</v>
      </c>
      <c r="H95" s="550">
        <f t="shared" si="19"/>
        <v>72470</v>
      </c>
      <c r="I95" s="550"/>
      <c r="J95" s="550"/>
      <c r="K95" s="550"/>
      <c r="L95" s="550">
        <f t="shared" si="19"/>
        <v>0</v>
      </c>
      <c r="M95" s="550">
        <f t="shared" si="19"/>
        <v>72470</v>
      </c>
      <c r="N95" s="573"/>
      <c r="O95" s="574">
        <f t="shared" si="19"/>
        <v>0</v>
      </c>
    </row>
    <row r="96" spans="1:15" ht="18.75">
      <c r="A96" s="1009" t="s">
        <v>28</v>
      </c>
      <c r="B96" s="1010"/>
      <c r="C96" s="539"/>
      <c r="D96" s="540"/>
      <c r="E96" s="540"/>
      <c r="F96" s="540"/>
      <c r="G96" s="540"/>
      <c r="H96" s="540"/>
      <c r="I96" s="540"/>
      <c r="J96" s="540"/>
      <c r="K96" s="540"/>
      <c r="L96" s="540"/>
      <c r="M96" s="540"/>
      <c r="N96" s="565"/>
      <c r="O96" s="513"/>
    </row>
    <row r="97" spans="1:15" ht="18.75">
      <c r="A97" s="514" t="s">
        <v>18</v>
      </c>
      <c r="B97" s="516" t="s">
        <v>91</v>
      </c>
      <c r="C97" s="516"/>
      <c r="D97" s="513">
        <v>24770</v>
      </c>
      <c r="E97" s="513"/>
      <c r="F97" s="513"/>
      <c r="G97" s="513">
        <f>D97</f>
        <v>24770</v>
      </c>
      <c r="H97" s="513">
        <v>24770</v>
      </c>
      <c r="I97" s="513"/>
      <c r="J97" s="513"/>
      <c r="K97" s="513"/>
      <c r="L97" s="513">
        <v>0</v>
      </c>
      <c r="M97" s="513">
        <f>H97+L97</f>
        <v>24770</v>
      </c>
      <c r="N97" s="556"/>
      <c r="O97" s="513">
        <f>G97-M97</f>
        <v>0</v>
      </c>
    </row>
    <row r="98" spans="1:15" ht="18.75" hidden="1">
      <c r="A98" s="514"/>
      <c r="B98" s="516"/>
      <c r="C98" s="516"/>
      <c r="D98" s="513">
        <v>0</v>
      </c>
      <c r="E98" s="513"/>
      <c r="F98" s="513"/>
      <c r="G98" s="513"/>
      <c r="H98" s="513"/>
      <c r="I98" s="513"/>
      <c r="J98" s="513"/>
      <c r="K98" s="513"/>
      <c r="L98" s="513"/>
      <c r="M98" s="513"/>
      <c r="N98" s="556"/>
      <c r="O98" s="513"/>
    </row>
    <row r="99" spans="1:15" ht="18.75">
      <c r="A99" s="514" t="s">
        <v>92</v>
      </c>
      <c r="B99" s="516" t="s">
        <v>93</v>
      </c>
      <c r="C99" s="516"/>
      <c r="D99" s="513">
        <v>1250</v>
      </c>
      <c r="E99" s="513"/>
      <c r="F99" s="513"/>
      <c r="G99" s="513">
        <f>D99</f>
        <v>1250</v>
      </c>
      <c r="H99" s="513">
        <v>1250</v>
      </c>
      <c r="I99" s="513"/>
      <c r="J99" s="513"/>
      <c r="K99" s="513"/>
      <c r="L99" s="513">
        <v>0</v>
      </c>
      <c r="M99" s="513">
        <f>H99+L99</f>
        <v>1250</v>
      </c>
      <c r="N99" s="556"/>
      <c r="O99" s="513">
        <f>G99-M99</f>
        <v>0</v>
      </c>
    </row>
    <row r="100" spans="1:15" ht="18.75">
      <c r="A100" s="534" t="s">
        <v>18</v>
      </c>
      <c r="B100" s="518" t="s">
        <v>94</v>
      </c>
      <c r="C100" s="518"/>
      <c r="D100" s="535">
        <v>8850</v>
      </c>
      <c r="E100" s="535"/>
      <c r="F100" s="535"/>
      <c r="G100" s="535">
        <f>D100</f>
        <v>8850</v>
      </c>
      <c r="H100" s="535">
        <v>8850</v>
      </c>
      <c r="I100" s="535"/>
      <c r="J100" s="535"/>
      <c r="K100" s="535"/>
      <c r="L100" s="535">
        <v>0</v>
      </c>
      <c r="M100" s="513">
        <f>H100+L100</f>
        <v>8850</v>
      </c>
      <c r="N100" s="556"/>
      <c r="O100" s="513">
        <f>G100-M100</f>
        <v>0</v>
      </c>
    </row>
    <row r="101" spans="1:15" ht="18.75">
      <c r="A101" s="534" t="s">
        <v>18</v>
      </c>
      <c r="B101" s="584" t="s">
        <v>95</v>
      </c>
      <c r="C101" s="591"/>
      <c r="D101" s="535">
        <v>15150</v>
      </c>
      <c r="E101" s="535">
        <v>0</v>
      </c>
      <c r="F101" s="535"/>
      <c r="G101" s="535">
        <f>D101+E101-F101</f>
        <v>15150</v>
      </c>
      <c r="H101" s="535">
        <v>15150</v>
      </c>
      <c r="I101" s="535"/>
      <c r="J101" s="535"/>
      <c r="K101" s="535"/>
      <c r="L101" s="535">
        <v>0</v>
      </c>
      <c r="M101" s="535">
        <f>H101+L101</f>
        <v>15150</v>
      </c>
      <c r="N101" s="571"/>
      <c r="O101" s="513">
        <f>G101-M101</f>
        <v>0</v>
      </c>
    </row>
    <row r="102" spans="1:15" ht="18.75">
      <c r="A102" s="514"/>
      <c r="B102" s="516"/>
      <c r="C102" s="542"/>
      <c r="D102" s="513"/>
      <c r="E102" s="513"/>
      <c r="F102" s="513"/>
      <c r="G102" s="513"/>
      <c r="H102" s="513"/>
      <c r="I102" s="513"/>
      <c r="J102" s="513"/>
      <c r="K102" s="513"/>
      <c r="L102" s="513"/>
      <c r="M102" s="513"/>
      <c r="N102" s="556"/>
      <c r="O102" s="513"/>
    </row>
    <row r="103" spans="1:15" s="501" customFormat="1" ht="18.75">
      <c r="A103" s="1021" t="s">
        <v>23</v>
      </c>
      <c r="B103" s="1028"/>
      <c r="C103" s="592"/>
      <c r="D103" s="530">
        <f>SUM(D96:D102)</f>
        <v>50020</v>
      </c>
      <c r="E103" s="530">
        <f>SUM(E97:E102)</f>
        <v>0</v>
      </c>
      <c r="F103" s="530">
        <f>SUM(F96:F101)</f>
        <v>0</v>
      </c>
      <c r="G103" s="530">
        <f>G97+G99+G100+G101+G102</f>
        <v>50020</v>
      </c>
      <c r="H103" s="530">
        <f>SUM(H96:H102)</f>
        <v>50020</v>
      </c>
      <c r="I103" s="530"/>
      <c r="J103" s="530">
        <f>SUM(J96:J101)</f>
        <v>0</v>
      </c>
      <c r="K103" s="530">
        <f>SUM(K96:K101)</f>
        <v>0</v>
      </c>
      <c r="L103" s="530">
        <f>SUM(L96:L102)</f>
        <v>0</v>
      </c>
      <c r="M103" s="530">
        <f>SUM(M96:M101)</f>
        <v>50020</v>
      </c>
      <c r="N103" s="562"/>
      <c r="O103" s="560">
        <f>SUM(O96:O101)</f>
        <v>0</v>
      </c>
    </row>
    <row r="104" spans="1:15" s="502" customFormat="1" ht="18.75">
      <c r="A104" s="1002" t="s">
        <v>96</v>
      </c>
      <c r="B104" s="1004"/>
      <c r="C104" s="593"/>
      <c r="D104" s="537">
        <f t="shared" ref="D104:M104" si="20">D95+D103</f>
        <v>122490</v>
      </c>
      <c r="E104" s="537">
        <f t="shared" si="20"/>
        <v>0</v>
      </c>
      <c r="F104" s="537">
        <f t="shared" si="20"/>
        <v>0</v>
      </c>
      <c r="G104" s="537">
        <f t="shared" si="20"/>
        <v>122490</v>
      </c>
      <c r="H104" s="537">
        <f t="shared" si="20"/>
        <v>122490</v>
      </c>
      <c r="I104" s="537">
        <f t="shared" si="20"/>
        <v>0</v>
      </c>
      <c r="J104" s="537">
        <f t="shared" si="20"/>
        <v>0</v>
      </c>
      <c r="K104" s="537">
        <f t="shared" si="20"/>
        <v>0</v>
      </c>
      <c r="L104" s="537">
        <f t="shared" si="20"/>
        <v>0</v>
      </c>
      <c r="M104" s="537">
        <f t="shared" si="20"/>
        <v>122490</v>
      </c>
      <c r="N104" s="563"/>
      <c r="O104" s="564">
        <f>O95+O103</f>
        <v>0</v>
      </c>
    </row>
    <row r="105" spans="1:15" ht="18.75">
      <c r="A105" s="1005" t="s">
        <v>97</v>
      </c>
      <c r="B105" s="1006"/>
      <c r="C105" s="524" t="s">
        <v>98</v>
      </c>
      <c r="D105" s="525"/>
      <c r="E105" s="525"/>
      <c r="F105" s="525"/>
      <c r="G105" s="525"/>
      <c r="H105" s="525"/>
      <c r="I105" s="525"/>
      <c r="J105" s="525"/>
      <c r="K105" s="525"/>
      <c r="L105" s="525"/>
      <c r="M105" s="525"/>
      <c r="N105" s="561"/>
      <c r="O105" s="513"/>
    </row>
    <row r="106" spans="1:15" ht="18.75">
      <c r="A106" s="594" t="s">
        <v>99</v>
      </c>
      <c r="B106" s="595" t="s">
        <v>100</v>
      </c>
      <c r="C106" s="596"/>
      <c r="D106" s="540">
        <v>684156.67</v>
      </c>
      <c r="E106" s="540"/>
      <c r="F106" s="540"/>
      <c r="G106" s="540">
        <v>684156.67</v>
      </c>
      <c r="H106" s="540">
        <v>570130.5</v>
      </c>
      <c r="I106" s="540"/>
      <c r="J106" s="540"/>
      <c r="K106" s="540"/>
      <c r="L106" s="627">
        <v>114026.17</v>
      </c>
      <c r="M106" s="557">
        <f>H106+L106</f>
        <v>684156.67</v>
      </c>
      <c r="N106" s="558"/>
      <c r="O106" s="557">
        <f>G106-M106</f>
        <v>0</v>
      </c>
    </row>
    <row r="107" spans="1:15" ht="18.75">
      <c r="A107" s="534" t="s">
        <v>18</v>
      </c>
      <c r="B107" s="518" t="s">
        <v>101</v>
      </c>
      <c r="C107" s="518"/>
      <c r="D107" s="535">
        <v>175000</v>
      </c>
      <c r="E107" s="535"/>
      <c r="F107" s="535"/>
      <c r="G107" s="535">
        <f>D107</f>
        <v>175000</v>
      </c>
      <c r="H107" s="535">
        <v>175000</v>
      </c>
      <c r="I107" s="535"/>
      <c r="J107" s="535"/>
      <c r="K107" s="535"/>
      <c r="L107" s="535">
        <v>0</v>
      </c>
      <c r="M107" s="513">
        <f>H107+L107</f>
        <v>175000</v>
      </c>
      <c r="N107" s="556"/>
      <c r="O107" s="513">
        <f>G107-M107</f>
        <v>0</v>
      </c>
    </row>
    <row r="108" spans="1:15" ht="18.75">
      <c r="A108" s="1019" t="s">
        <v>23</v>
      </c>
      <c r="B108" s="1020"/>
      <c r="C108" s="597"/>
      <c r="D108" s="598">
        <f>SUM(D106:D107)</f>
        <v>859156.67</v>
      </c>
      <c r="E108" s="598">
        <f>SUM(E106:E107)</f>
        <v>0</v>
      </c>
      <c r="F108" s="598">
        <v>0</v>
      </c>
      <c r="G108" s="598">
        <f>SUM(G106:G107)</f>
        <v>859156.67</v>
      </c>
      <c r="H108" s="598">
        <f>SUM(H106:H107)</f>
        <v>745130.5</v>
      </c>
      <c r="I108" s="598"/>
      <c r="J108" s="598"/>
      <c r="K108" s="598"/>
      <c r="L108" s="598">
        <f>SUM(L106:L107)</f>
        <v>114026.17</v>
      </c>
      <c r="M108" s="598">
        <f>SUM(M106:M107)</f>
        <v>859156.67</v>
      </c>
      <c r="N108" s="628"/>
      <c r="O108" s="629">
        <f>SUM(O106:O107)</f>
        <v>0</v>
      </c>
    </row>
    <row r="109" spans="1:15" ht="18.75">
      <c r="A109" s="1011" t="s">
        <v>102</v>
      </c>
      <c r="B109" s="1012"/>
      <c r="C109" s="524" t="s">
        <v>103</v>
      </c>
      <c r="D109" s="525"/>
      <c r="E109" s="525"/>
      <c r="F109" s="525"/>
      <c r="G109" s="525"/>
      <c r="H109" s="525"/>
      <c r="I109" s="525"/>
      <c r="J109" s="525"/>
      <c r="K109" s="525"/>
      <c r="L109" s="525"/>
      <c r="M109" s="525"/>
      <c r="N109" s="561"/>
      <c r="O109" s="513"/>
    </row>
    <row r="110" spans="1:15" ht="18.75">
      <c r="A110" s="514" t="s">
        <v>18</v>
      </c>
      <c r="B110" s="526" t="s">
        <v>104</v>
      </c>
      <c r="C110" s="516"/>
      <c r="D110" s="513">
        <v>14316</v>
      </c>
      <c r="E110" s="513"/>
      <c r="F110" s="513"/>
      <c r="G110" s="513">
        <f>D110</f>
        <v>14316</v>
      </c>
      <c r="H110" s="513">
        <v>14316</v>
      </c>
      <c r="I110" s="513"/>
      <c r="J110" s="513"/>
      <c r="K110" s="513"/>
      <c r="L110" s="513">
        <v>0</v>
      </c>
      <c r="M110" s="513">
        <f>H110+L110</f>
        <v>14316</v>
      </c>
      <c r="N110" s="556"/>
      <c r="O110" s="513">
        <f>G110-M110</f>
        <v>0</v>
      </c>
    </row>
    <row r="111" spans="1:15" s="503" customFormat="1" ht="18.75">
      <c r="A111" s="599"/>
      <c r="B111" s="600" t="s">
        <v>23</v>
      </c>
      <c r="C111" s="601"/>
      <c r="D111" s="602">
        <f>SUM(D110:D110)</f>
        <v>14316</v>
      </c>
      <c r="E111" s="602">
        <f>SUM(E110:E110)</f>
        <v>0</v>
      </c>
      <c r="F111" s="602"/>
      <c r="G111" s="602">
        <f>SUM(G110:G110)</f>
        <v>14316</v>
      </c>
      <c r="H111" s="602">
        <f>SUM(H110:H110)</f>
        <v>14316</v>
      </c>
      <c r="I111" s="602"/>
      <c r="J111" s="602"/>
      <c r="K111" s="602"/>
      <c r="L111" s="602">
        <f>SUM(L110:L110)</f>
        <v>0</v>
      </c>
      <c r="M111" s="602">
        <f>SUM(M110:M110)</f>
        <v>14316</v>
      </c>
      <c r="N111" s="630"/>
      <c r="O111" s="574">
        <f>SUM(O110:O110)</f>
        <v>0</v>
      </c>
    </row>
    <row r="112" spans="1:15" ht="18.75">
      <c r="A112" s="1039" t="s">
        <v>105</v>
      </c>
      <c r="B112" s="1040"/>
      <c r="C112" s="554"/>
      <c r="D112" s="537">
        <f t="shared" ref="D112:M112" si="21">D9+D14+D39+D58+D69+D89+D104+D108+D111</f>
        <v>2701317.62</v>
      </c>
      <c r="E112" s="537">
        <f t="shared" si="21"/>
        <v>37770</v>
      </c>
      <c r="F112" s="537">
        <f t="shared" si="21"/>
        <v>0</v>
      </c>
      <c r="G112" s="537">
        <f t="shared" si="21"/>
        <v>2739087.62</v>
      </c>
      <c r="H112" s="537">
        <f t="shared" si="21"/>
        <v>2335030.4500000002</v>
      </c>
      <c r="I112" s="537">
        <f t="shared" si="21"/>
        <v>0</v>
      </c>
      <c r="J112" s="537">
        <f t="shared" si="21"/>
        <v>0</v>
      </c>
      <c r="K112" s="537">
        <f t="shared" si="21"/>
        <v>0</v>
      </c>
      <c r="L112" s="537">
        <f t="shared" si="21"/>
        <v>179972.16999999998</v>
      </c>
      <c r="M112" s="537">
        <f t="shared" si="21"/>
        <v>2515002.62</v>
      </c>
      <c r="N112" s="563"/>
      <c r="O112" s="564">
        <f>O9+O14+O39+O58+O69+O89+O104+O108+O111</f>
        <v>224085</v>
      </c>
    </row>
    <row r="113" spans="1:15" ht="18.75">
      <c r="A113" s="1041" t="s">
        <v>106</v>
      </c>
      <c r="B113" s="1020"/>
      <c r="C113" s="553"/>
      <c r="D113" s="603"/>
      <c r="E113" s="603"/>
      <c r="F113" s="603"/>
      <c r="G113" s="603"/>
      <c r="H113" s="603"/>
      <c r="I113" s="603"/>
      <c r="J113" s="603"/>
      <c r="K113" s="603"/>
      <c r="L113" s="603"/>
      <c r="M113" s="603"/>
      <c r="N113" s="631"/>
      <c r="O113" s="570"/>
    </row>
    <row r="114" spans="1:15" ht="18.75">
      <c r="A114" s="1029" t="s">
        <v>24</v>
      </c>
      <c r="B114" s="1042"/>
      <c r="C114" s="604"/>
      <c r="D114" s="570"/>
      <c r="E114" s="570"/>
      <c r="F114" s="570"/>
      <c r="G114" s="570"/>
      <c r="H114" s="570"/>
      <c r="I114" s="570"/>
      <c r="J114" s="570"/>
      <c r="K114" s="570"/>
      <c r="L114" s="570"/>
      <c r="M114" s="570"/>
      <c r="N114" s="632"/>
      <c r="O114" s="570"/>
    </row>
    <row r="115" spans="1:15" s="501" customFormat="1" ht="37.5">
      <c r="A115" s="605" t="s">
        <v>107</v>
      </c>
      <c r="B115" s="606" t="s">
        <v>108</v>
      </c>
      <c r="C115" s="607">
        <v>10</v>
      </c>
      <c r="D115" s="608">
        <v>11754485</v>
      </c>
      <c r="E115" s="608"/>
      <c r="F115" s="608">
        <v>11754485</v>
      </c>
      <c r="G115" s="608">
        <f>D115+E115-F115</f>
        <v>0</v>
      </c>
      <c r="H115" s="608">
        <v>6925166.1399999997</v>
      </c>
      <c r="I115" s="608"/>
      <c r="J115" s="608">
        <v>-7306011.46</v>
      </c>
      <c r="K115" s="608">
        <f>J115</f>
        <v>-7306011.46</v>
      </c>
      <c r="L115" s="608">
        <v>380845.32</v>
      </c>
      <c r="M115" s="608">
        <v>0</v>
      </c>
      <c r="N115" s="633">
        <v>-4448473.54</v>
      </c>
      <c r="O115" s="608">
        <f>G115-M115</f>
        <v>0</v>
      </c>
    </row>
    <row r="116" spans="1:15" ht="18.75">
      <c r="A116" s="1029" t="s">
        <v>109</v>
      </c>
      <c r="B116" s="1042"/>
      <c r="C116" s="609" t="s">
        <v>47</v>
      </c>
      <c r="D116" s="525"/>
      <c r="E116" s="525"/>
      <c r="F116" s="525"/>
      <c r="G116" s="525"/>
      <c r="H116" s="525"/>
      <c r="I116" s="525"/>
      <c r="J116" s="525"/>
      <c r="K116" s="525"/>
      <c r="L116" s="525"/>
      <c r="M116" s="525"/>
      <c r="N116" s="561"/>
      <c r="O116" s="513"/>
    </row>
    <row r="117" spans="1:15" ht="18.75">
      <c r="A117" s="551" t="s">
        <v>107</v>
      </c>
      <c r="B117" s="553" t="s">
        <v>110</v>
      </c>
      <c r="C117" s="516"/>
      <c r="D117" s="513">
        <v>119358</v>
      </c>
      <c r="E117" s="513"/>
      <c r="F117" s="513"/>
      <c r="G117" s="557">
        <f t="shared" ref="G117:G135" si="22">D117+E117-F117</f>
        <v>119358</v>
      </c>
      <c r="H117" s="513">
        <v>119358</v>
      </c>
      <c r="I117" s="513"/>
      <c r="J117" s="513"/>
      <c r="K117" s="513"/>
      <c r="L117" s="513">
        <v>0</v>
      </c>
      <c r="M117" s="513">
        <f>H117+L117</f>
        <v>119358</v>
      </c>
      <c r="N117" s="556"/>
      <c r="O117" s="513">
        <f t="shared" ref="O117:O135" si="23">G117-M117</f>
        <v>0</v>
      </c>
    </row>
    <row r="118" spans="1:15" ht="18.75">
      <c r="A118" s="514" t="s">
        <v>107</v>
      </c>
      <c r="B118" s="516" t="s">
        <v>111</v>
      </c>
      <c r="C118" s="516"/>
      <c r="D118" s="513">
        <v>37530</v>
      </c>
      <c r="E118" s="513"/>
      <c r="F118" s="513"/>
      <c r="G118" s="513">
        <f t="shared" si="22"/>
        <v>37530</v>
      </c>
      <c r="H118" s="513">
        <v>37530</v>
      </c>
      <c r="I118" s="513"/>
      <c r="J118" s="513"/>
      <c r="K118" s="513"/>
      <c r="L118" s="513">
        <v>0</v>
      </c>
      <c r="M118" s="513">
        <f>H118+L118</f>
        <v>37530</v>
      </c>
      <c r="N118" s="556"/>
      <c r="O118" s="513">
        <f t="shared" si="23"/>
        <v>0</v>
      </c>
    </row>
    <row r="119" spans="1:15" ht="18.75">
      <c r="A119" s="514" t="s">
        <v>107</v>
      </c>
      <c r="B119" s="516" t="s">
        <v>112</v>
      </c>
      <c r="C119" s="516"/>
      <c r="D119" s="513">
        <v>973</v>
      </c>
      <c r="E119" s="513"/>
      <c r="F119" s="513"/>
      <c r="G119" s="513">
        <f t="shared" si="22"/>
        <v>973</v>
      </c>
      <c r="H119" s="513">
        <v>973</v>
      </c>
      <c r="I119" s="513"/>
      <c r="J119" s="513"/>
      <c r="K119" s="513"/>
      <c r="L119" s="513">
        <v>0</v>
      </c>
      <c r="M119" s="513">
        <f>H119+L119</f>
        <v>973</v>
      </c>
      <c r="N119" s="556"/>
      <c r="O119" s="513">
        <f t="shared" si="23"/>
        <v>0</v>
      </c>
    </row>
    <row r="120" spans="1:15" ht="75">
      <c r="A120" s="534"/>
      <c r="B120" s="546" t="s">
        <v>113</v>
      </c>
      <c r="C120" s="538"/>
      <c r="D120" s="535">
        <v>0</v>
      </c>
      <c r="E120" s="535"/>
      <c r="F120" s="535"/>
      <c r="G120" s="535">
        <f t="shared" si="22"/>
        <v>0</v>
      </c>
      <c r="H120" s="535">
        <v>0</v>
      </c>
      <c r="I120" s="535"/>
      <c r="J120" s="535"/>
      <c r="K120" s="535"/>
      <c r="L120" s="535">
        <v>0</v>
      </c>
      <c r="M120" s="535">
        <f>H120+L120</f>
        <v>0</v>
      </c>
      <c r="N120" s="571"/>
      <c r="O120" s="513">
        <f t="shared" si="23"/>
        <v>0</v>
      </c>
    </row>
    <row r="121" spans="1:15" s="504" customFormat="1" ht="18.75">
      <c r="A121" s="610" t="s">
        <v>107</v>
      </c>
      <c r="B121" s="611" t="s">
        <v>114</v>
      </c>
      <c r="C121" s="612" t="s">
        <v>115</v>
      </c>
      <c r="D121" s="613">
        <v>695280</v>
      </c>
      <c r="E121" s="613"/>
      <c r="F121" s="613">
        <v>695280</v>
      </c>
      <c r="G121" s="613">
        <f t="shared" si="22"/>
        <v>0</v>
      </c>
      <c r="H121" s="613">
        <v>695280</v>
      </c>
      <c r="I121" s="613"/>
      <c r="J121" s="613">
        <v>-695280</v>
      </c>
      <c r="K121" s="613">
        <v>-695280</v>
      </c>
      <c r="L121" s="613">
        <v>0</v>
      </c>
      <c r="M121" s="613">
        <v>0</v>
      </c>
      <c r="N121" s="634"/>
      <c r="O121" s="617">
        <f t="shared" si="23"/>
        <v>0</v>
      </c>
    </row>
    <row r="122" spans="1:15" s="504" customFormat="1" ht="37.5">
      <c r="A122" s="614" t="s">
        <v>116</v>
      </c>
      <c r="B122" s="615" t="s">
        <v>117</v>
      </c>
      <c r="C122" s="616"/>
      <c r="D122" s="617">
        <v>266627</v>
      </c>
      <c r="E122" s="617"/>
      <c r="F122" s="617">
        <v>266627</v>
      </c>
      <c r="G122" s="617">
        <f t="shared" si="22"/>
        <v>0</v>
      </c>
      <c r="H122" s="617">
        <v>190109</v>
      </c>
      <c r="I122" s="617"/>
      <c r="J122" s="617">
        <v>-200777</v>
      </c>
      <c r="K122" s="617">
        <f>SUM(I122:J122)</f>
        <v>-200777</v>
      </c>
      <c r="L122" s="617">
        <v>10668</v>
      </c>
      <c r="M122" s="617">
        <v>0</v>
      </c>
      <c r="N122" s="634">
        <v>-65850</v>
      </c>
      <c r="O122" s="617">
        <f t="shared" si="23"/>
        <v>0</v>
      </c>
    </row>
    <row r="123" spans="1:15" s="504" customFormat="1" ht="37.5">
      <c r="A123" s="614"/>
      <c r="B123" s="615" t="s">
        <v>118</v>
      </c>
      <c r="C123" s="616"/>
      <c r="D123" s="617">
        <v>266628</v>
      </c>
      <c r="E123" s="617"/>
      <c r="F123" s="617">
        <v>266628</v>
      </c>
      <c r="G123" s="617">
        <f t="shared" si="22"/>
        <v>0</v>
      </c>
      <c r="H123" s="618">
        <v>190109</v>
      </c>
      <c r="I123" s="617"/>
      <c r="J123" s="617">
        <v>-200777</v>
      </c>
      <c r="K123" s="617">
        <f t="shared" ref="K123:K135" si="24">SUM(I123:J123)</f>
        <v>-200777</v>
      </c>
      <c r="L123" s="617">
        <v>10668</v>
      </c>
      <c r="M123" s="617">
        <v>0</v>
      </c>
      <c r="N123" s="634">
        <v>-65851</v>
      </c>
      <c r="O123" s="617">
        <f t="shared" si="23"/>
        <v>0</v>
      </c>
    </row>
    <row r="124" spans="1:15" s="504" customFormat="1" ht="37.5">
      <c r="A124" s="610"/>
      <c r="B124" s="619" t="s">
        <v>119</v>
      </c>
      <c r="C124" s="620"/>
      <c r="D124" s="613">
        <v>8900</v>
      </c>
      <c r="E124" s="613"/>
      <c r="F124" s="621">
        <v>8900</v>
      </c>
      <c r="G124" s="613">
        <f t="shared" si="22"/>
        <v>0</v>
      </c>
      <c r="H124" s="621">
        <v>8900</v>
      </c>
      <c r="I124" s="621"/>
      <c r="J124" s="621">
        <v>-8900</v>
      </c>
      <c r="K124" s="617">
        <f t="shared" si="24"/>
        <v>-8900</v>
      </c>
      <c r="L124" s="621">
        <v>0</v>
      </c>
      <c r="M124" s="617">
        <v>0</v>
      </c>
      <c r="N124" s="634"/>
      <c r="O124" s="617">
        <f t="shared" si="23"/>
        <v>0</v>
      </c>
    </row>
    <row r="125" spans="1:15" s="504" customFormat="1" ht="37.5">
      <c r="A125" s="614"/>
      <c r="B125" s="619" t="s">
        <v>120</v>
      </c>
      <c r="C125" s="616"/>
      <c r="D125" s="613">
        <v>8900</v>
      </c>
      <c r="E125" s="613"/>
      <c r="F125" s="617">
        <v>8900</v>
      </c>
      <c r="G125" s="613">
        <f t="shared" si="22"/>
        <v>0</v>
      </c>
      <c r="H125" s="617">
        <v>8900</v>
      </c>
      <c r="I125" s="617"/>
      <c r="J125" s="617">
        <v>-8900</v>
      </c>
      <c r="K125" s="617">
        <f t="shared" si="24"/>
        <v>-8900</v>
      </c>
      <c r="L125" s="617">
        <v>0</v>
      </c>
      <c r="M125" s="617">
        <v>0</v>
      </c>
      <c r="N125" s="634"/>
      <c r="O125" s="617">
        <f t="shared" si="23"/>
        <v>0</v>
      </c>
    </row>
    <row r="126" spans="1:15" s="504" customFormat="1" ht="37.5">
      <c r="A126" s="614"/>
      <c r="B126" s="619" t="s">
        <v>121</v>
      </c>
      <c r="C126" s="616"/>
      <c r="D126" s="613">
        <v>8900</v>
      </c>
      <c r="E126" s="613"/>
      <c r="F126" s="617">
        <v>8900</v>
      </c>
      <c r="G126" s="613">
        <f t="shared" si="22"/>
        <v>0</v>
      </c>
      <c r="H126" s="617">
        <v>8900</v>
      </c>
      <c r="I126" s="617"/>
      <c r="J126" s="617">
        <v>-8900</v>
      </c>
      <c r="K126" s="617">
        <f t="shared" si="24"/>
        <v>-8900</v>
      </c>
      <c r="L126" s="617">
        <v>0</v>
      </c>
      <c r="M126" s="617">
        <v>0</v>
      </c>
      <c r="N126" s="634"/>
      <c r="O126" s="617">
        <f t="shared" si="23"/>
        <v>0</v>
      </c>
    </row>
    <row r="127" spans="1:15" s="504" customFormat="1" ht="37.5">
      <c r="A127" s="614"/>
      <c r="B127" s="619" t="s">
        <v>122</v>
      </c>
      <c r="C127" s="616"/>
      <c r="D127" s="613">
        <v>8900</v>
      </c>
      <c r="E127" s="613"/>
      <c r="F127" s="617">
        <v>8900</v>
      </c>
      <c r="G127" s="613">
        <f t="shared" si="22"/>
        <v>0</v>
      </c>
      <c r="H127" s="617">
        <v>8900</v>
      </c>
      <c r="I127" s="617"/>
      <c r="J127" s="617">
        <v>-8900</v>
      </c>
      <c r="K127" s="617">
        <f t="shared" si="24"/>
        <v>-8900</v>
      </c>
      <c r="L127" s="617">
        <v>0</v>
      </c>
      <c r="M127" s="617">
        <v>0</v>
      </c>
      <c r="N127" s="634"/>
      <c r="O127" s="617">
        <f t="shared" si="23"/>
        <v>0</v>
      </c>
    </row>
    <row r="128" spans="1:15" s="504" customFormat="1" ht="37.5">
      <c r="A128" s="614"/>
      <c r="B128" s="619" t="s">
        <v>123</v>
      </c>
      <c r="C128" s="616"/>
      <c r="D128" s="613">
        <v>8900</v>
      </c>
      <c r="E128" s="613"/>
      <c r="F128" s="617">
        <v>8900</v>
      </c>
      <c r="G128" s="613">
        <f t="shared" si="22"/>
        <v>0</v>
      </c>
      <c r="H128" s="617">
        <v>8900</v>
      </c>
      <c r="I128" s="617"/>
      <c r="J128" s="617">
        <v>-8900</v>
      </c>
      <c r="K128" s="617">
        <f t="shared" si="24"/>
        <v>-8900</v>
      </c>
      <c r="L128" s="617">
        <v>0</v>
      </c>
      <c r="M128" s="617">
        <v>0</v>
      </c>
      <c r="N128" s="634"/>
      <c r="O128" s="617">
        <f t="shared" si="23"/>
        <v>0</v>
      </c>
    </row>
    <row r="129" spans="1:15" s="504" customFormat="1" ht="37.5">
      <c r="A129" s="614"/>
      <c r="B129" s="619" t="s">
        <v>124</v>
      </c>
      <c r="C129" s="616"/>
      <c r="D129" s="617">
        <v>8900</v>
      </c>
      <c r="E129" s="617"/>
      <c r="F129" s="617">
        <v>8900</v>
      </c>
      <c r="G129" s="613">
        <f t="shared" si="22"/>
        <v>0</v>
      </c>
      <c r="H129" s="617">
        <v>8900</v>
      </c>
      <c r="I129" s="617"/>
      <c r="J129" s="617">
        <v>-8900</v>
      </c>
      <c r="K129" s="617">
        <f t="shared" si="24"/>
        <v>-8900</v>
      </c>
      <c r="L129" s="617">
        <v>0</v>
      </c>
      <c r="M129" s="617">
        <v>0</v>
      </c>
      <c r="N129" s="634"/>
      <c r="O129" s="617">
        <f t="shared" si="23"/>
        <v>0</v>
      </c>
    </row>
    <row r="130" spans="1:15" s="504" customFormat="1" ht="35.25" customHeight="1">
      <c r="A130" s="614" t="s">
        <v>125</v>
      </c>
      <c r="B130" s="635" t="s">
        <v>126</v>
      </c>
      <c r="C130" s="636"/>
      <c r="D130" s="617">
        <v>0</v>
      </c>
      <c r="E130" s="617">
        <v>8900</v>
      </c>
      <c r="F130" s="617">
        <v>8900</v>
      </c>
      <c r="G130" s="613">
        <f t="shared" si="22"/>
        <v>0</v>
      </c>
      <c r="H130" s="617">
        <v>0</v>
      </c>
      <c r="I130" s="617">
        <v>8900</v>
      </c>
      <c r="J130" s="617">
        <v>-8900</v>
      </c>
      <c r="K130" s="617">
        <v>-8900</v>
      </c>
      <c r="L130" s="617">
        <v>0</v>
      </c>
      <c r="M130" s="617">
        <v>0</v>
      </c>
      <c r="N130" s="634"/>
      <c r="O130" s="617">
        <f t="shared" si="23"/>
        <v>0</v>
      </c>
    </row>
    <row r="131" spans="1:15" s="504" customFormat="1" ht="43.5" customHeight="1">
      <c r="A131" s="614" t="s">
        <v>125</v>
      </c>
      <c r="B131" s="635" t="s">
        <v>127</v>
      </c>
      <c r="C131" s="636"/>
      <c r="D131" s="617">
        <v>0</v>
      </c>
      <c r="E131" s="617">
        <v>8710</v>
      </c>
      <c r="F131" s="617">
        <v>8710</v>
      </c>
      <c r="G131" s="613">
        <f t="shared" si="22"/>
        <v>0</v>
      </c>
      <c r="H131" s="617">
        <v>0</v>
      </c>
      <c r="I131" s="617">
        <v>8710</v>
      </c>
      <c r="J131" s="617">
        <v>-8710</v>
      </c>
      <c r="K131" s="617">
        <v>-8710</v>
      </c>
      <c r="L131" s="617">
        <v>0</v>
      </c>
      <c r="M131" s="617">
        <v>0</v>
      </c>
      <c r="N131" s="634"/>
      <c r="O131" s="617">
        <f t="shared" si="23"/>
        <v>0</v>
      </c>
    </row>
    <row r="132" spans="1:15" s="504" customFormat="1" ht="36.75">
      <c r="A132" s="614" t="s">
        <v>125</v>
      </c>
      <c r="B132" s="636" t="s">
        <v>128</v>
      </c>
      <c r="C132" s="636"/>
      <c r="D132" s="617">
        <v>0</v>
      </c>
      <c r="E132" s="617">
        <v>79988</v>
      </c>
      <c r="F132" s="617">
        <v>79988</v>
      </c>
      <c r="G132" s="613">
        <f t="shared" si="22"/>
        <v>0</v>
      </c>
      <c r="H132" s="617">
        <v>0</v>
      </c>
      <c r="I132" s="617">
        <v>58612</v>
      </c>
      <c r="J132" s="617">
        <v>-60208</v>
      </c>
      <c r="K132" s="617">
        <v>-60208</v>
      </c>
      <c r="L132" s="617">
        <v>1596</v>
      </c>
      <c r="M132" s="617">
        <v>0</v>
      </c>
      <c r="N132" s="634">
        <v>-19780</v>
      </c>
      <c r="O132" s="617">
        <f t="shared" si="23"/>
        <v>0</v>
      </c>
    </row>
    <row r="133" spans="1:15" s="504" customFormat="1" ht="18.75">
      <c r="A133" s="614"/>
      <c r="B133" s="637" t="s">
        <v>129</v>
      </c>
      <c r="C133" s="638"/>
      <c r="D133" s="617">
        <v>70594</v>
      </c>
      <c r="E133" s="617">
        <v>0</v>
      </c>
      <c r="F133" s="617">
        <v>70594</v>
      </c>
      <c r="G133" s="613">
        <f t="shared" si="22"/>
        <v>0</v>
      </c>
      <c r="H133" s="617">
        <v>70594</v>
      </c>
      <c r="I133" s="617">
        <v>0</v>
      </c>
      <c r="J133" s="617">
        <v>-70594</v>
      </c>
      <c r="K133" s="617">
        <f t="shared" si="24"/>
        <v>-70594</v>
      </c>
      <c r="L133" s="617"/>
      <c r="M133" s="617">
        <v>0</v>
      </c>
      <c r="N133" s="634"/>
      <c r="O133" s="617">
        <v>0</v>
      </c>
    </row>
    <row r="134" spans="1:15" s="504" customFormat="1" ht="18.75">
      <c r="A134" s="614"/>
      <c r="B134" s="637" t="s">
        <v>130</v>
      </c>
      <c r="C134" s="638"/>
      <c r="D134" s="617">
        <v>1971128</v>
      </c>
      <c r="E134" s="617">
        <v>0</v>
      </c>
      <c r="F134" s="617">
        <v>1971128</v>
      </c>
      <c r="G134" s="613">
        <f t="shared" si="22"/>
        <v>0</v>
      </c>
      <c r="H134" s="617">
        <v>1971128</v>
      </c>
      <c r="I134" s="617">
        <v>0</v>
      </c>
      <c r="J134" s="617">
        <v>-1971128</v>
      </c>
      <c r="K134" s="617">
        <f t="shared" si="24"/>
        <v>-1971128</v>
      </c>
      <c r="L134" s="617"/>
      <c r="M134" s="617">
        <v>0</v>
      </c>
      <c r="N134" s="669"/>
      <c r="O134" s="617">
        <f t="shared" si="23"/>
        <v>0</v>
      </c>
    </row>
    <row r="135" spans="1:15" s="504" customFormat="1" ht="18.75">
      <c r="A135" s="614"/>
      <c r="B135" s="639" t="s">
        <v>131</v>
      </c>
      <c r="C135" s="640"/>
      <c r="D135" s="641">
        <v>840624</v>
      </c>
      <c r="E135" s="641">
        <v>0</v>
      </c>
      <c r="F135" s="621">
        <v>840624</v>
      </c>
      <c r="G135" s="613">
        <f t="shared" si="22"/>
        <v>0</v>
      </c>
      <c r="H135" s="621">
        <v>744154</v>
      </c>
      <c r="I135" s="621">
        <v>0</v>
      </c>
      <c r="J135" s="621">
        <v>-777298</v>
      </c>
      <c r="K135" s="617">
        <f t="shared" si="24"/>
        <v>-777298</v>
      </c>
      <c r="L135" s="621">
        <v>33144</v>
      </c>
      <c r="M135" s="621">
        <v>0</v>
      </c>
      <c r="N135" s="669">
        <v>-63326</v>
      </c>
      <c r="O135" s="617">
        <f t="shared" si="23"/>
        <v>0</v>
      </c>
    </row>
    <row r="136" spans="1:15" s="501" customFormat="1" ht="18.75">
      <c r="A136" s="1043" t="s">
        <v>132</v>
      </c>
      <c r="B136" s="1043"/>
      <c r="C136" s="607"/>
      <c r="D136" s="642">
        <f t="shared" ref="D136:O136" si="25">SUM(D117:D135)</f>
        <v>4322142</v>
      </c>
      <c r="E136" s="642">
        <f t="shared" si="25"/>
        <v>97598</v>
      </c>
      <c r="F136" s="642">
        <f t="shared" si="25"/>
        <v>4261879</v>
      </c>
      <c r="G136" s="642">
        <f t="shared" si="25"/>
        <v>157861</v>
      </c>
      <c r="H136" s="643">
        <f t="shared" si="25"/>
        <v>4072635</v>
      </c>
      <c r="I136" s="643">
        <f t="shared" si="25"/>
        <v>76222</v>
      </c>
      <c r="J136" s="642">
        <f t="shared" si="25"/>
        <v>-4047072</v>
      </c>
      <c r="K136" s="642">
        <f t="shared" si="25"/>
        <v>-4047072</v>
      </c>
      <c r="L136" s="642">
        <f t="shared" si="25"/>
        <v>56076</v>
      </c>
      <c r="M136" s="642">
        <f t="shared" si="25"/>
        <v>157861</v>
      </c>
      <c r="N136" s="670">
        <f t="shared" si="25"/>
        <v>-214807</v>
      </c>
      <c r="O136" s="608">
        <f t="shared" si="25"/>
        <v>0</v>
      </c>
    </row>
    <row r="137" spans="1:15" ht="18.75">
      <c r="A137" s="1044" t="s">
        <v>133</v>
      </c>
      <c r="B137" s="1045"/>
      <c r="C137" s="644"/>
      <c r="D137" s="540"/>
      <c r="E137" s="540"/>
      <c r="F137" s="540"/>
      <c r="G137" s="525"/>
      <c r="H137" s="540"/>
      <c r="I137" s="540"/>
      <c r="J137" s="540"/>
      <c r="K137" s="525"/>
      <c r="L137" s="525"/>
      <c r="M137" s="525"/>
      <c r="N137" s="561"/>
      <c r="O137" s="513"/>
    </row>
    <row r="138" spans="1:15" ht="18.75">
      <c r="A138" s="551" t="s">
        <v>107</v>
      </c>
      <c r="B138" s="553" t="s">
        <v>106</v>
      </c>
      <c r="C138" s="516"/>
      <c r="D138" s="513">
        <v>337979</v>
      </c>
      <c r="E138" s="513"/>
      <c r="F138" s="513"/>
      <c r="G138" s="513">
        <f>D138+E138-F138</f>
        <v>337979</v>
      </c>
      <c r="H138" s="513">
        <v>337979</v>
      </c>
      <c r="I138" s="513"/>
      <c r="J138" s="513"/>
      <c r="K138" s="513"/>
      <c r="L138" s="513">
        <v>0</v>
      </c>
      <c r="M138" s="513">
        <f t="shared" ref="M138:M144" si="26">H138+L138</f>
        <v>337979</v>
      </c>
      <c r="N138" s="556"/>
      <c r="O138" s="513">
        <f t="shared" ref="O138:O144" si="27">G138-M138</f>
        <v>0</v>
      </c>
    </row>
    <row r="139" spans="1:15" ht="18.75">
      <c r="A139" s="514" t="s">
        <v>134</v>
      </c>
      <c r="B139" s="518" t="s">
        <v>135</v>
      </c>
      <c r="C139" s="518"/>
      <c r="D139" s="535">
        <v>99900</v>
      </c>
      <c r="E139" s="535"/>
      <c r="F139" s="535"/>
      <c r="G139" s="535">
        <v>99900</v>
      </c>
      <c r="H139" s="535">
        <v>99900</v>
      </c>
      <c r="I139" s="535"/>
      <c r="J139" s="535"/>
      <c r="K139" s="535"/>
      <c r="L139" s="566">
        <v>0</v>
      </c>
      <c r="M139" s="567">
        <f t="shared" si="26"/>
        <v>99900</v>
      </c>
      <c r="N139" s="568"/>
      <c r="O139" s="567">
        <f t="shared" si="27"/>
        <v>0</v>
      </c>
    </row>
    <row r="140" spans="1:15" ht="18.75">
      <c r="A140" s="514" t="s">
        <v>107</v>
      </c>
      <c r="B140" s="518" t="s">
        <v>136</v>
      </c>
      <c r="C140" s="518"/>
      <c r="D140" s="535">
        <v>59870</v>
      </c>
      <c r="E140" s="535"/>
      <c r="F140" s="535"/>
      <c r="G140" s="535">
        <f>D140+E140-F140</f>
        <v>59870</v>
      </c>
      <c r="H140" s="535">
        <v>59870</v>
      </c>
      <c r="I140" s="535"/>
      <c r="J140" s="535"/>
      <c r="K140" s="513"/>
      <c r="L140" s="513">
        <v>0</v>
      </c>
      <c r="M140" s="513">
        <f t="shared" si="26"/>
        <v>59870</v>
      </c>
      <c r="N140" s="556"/>
      <c r="O140" s="513">
        <f t="shared" si="27"/>
        <v>0</v>
      </c>
    </row>
    <row r="141" spans="1:15" ht="18.75">
      <c r="A141" s="514" t="s">
        <v>107</v>
      </c>
      <c r="B141" s="518" t="s">
        <v>137</v>
      </c>
      <c r="C141" s="645"/>
      <c r="D141" s="535">
        <v>31000</v>
      </c>
      <c r="E141" s="535"/>
      <c r="F141" s="535"/>
      <c r="G141" s="513">
        <f>D141+E141-F141</f>
        <v>31000</v>
      </c>
      <c r="H141" s="535">
        <v>31000</v>
      </c>
      <c r="I141" s="535"/>
      <c r="J141" s="535"/>
      <c r="K141" s="513"/>
      <c r="L141" s="513">
        <v>0</v>
      </c>
      <c r="M141" s="513">
        <f t="shared" si="26"/>
        <v>31000</v>
      </c>
      <c r="N141" s="556"/>
      <c r="O141" s="513">
        <f t="shared" si="27"/>
        <v>0</v>
      </c>
    </row>
    <row r="142" spans="1:15" ht="18.75">
      <c r="A142" s="514" t="s">
        <v>107</v>
      </c>
      <c r="B142" s="516" t="s">
        <v>138</v>
      </c>
      <c r="C142" s="532"/>
      <c r="D142" s="513">
        <v>12800</v>
      </c>
      <c r="E142" s="513"/>
      <c r="F142" s="513"/>
      <c r="G142" s="513">
        <f>D142+E142-F142</f>
        <v>12800</v>
      </c>
      <c r="H142" s="513">
        <v>12800</v>
      </c>
      <c r="I142" s="513"/>
      <c r="J142" s="513"/>
      <c r="K142" s="513"/>
      <c r="L142" s="513">
        <v>0</v>
      </c>
      <c r="M142" s="513">
        <f t="shared" si="26"/>
        <v>12800</v>
      </c>
      <c r="N142" s="556"/>
      <c r="O142" s="513">
        <f t="shared" si="27"/>
        <v>0</v>
      </c>
    </row>
    <row r="143" spans="1:15" ht="18.75">
      <c r="A143" s="534" t="s">
        <v>107</v>
      </c>
      <c r="B143" s="518" t="s">
        <v>139</v>
      </c>
      <c r="C143" s="646"/>
      <c r="D143" s="535">
        <v>169041</v>
      </c>
      <c r="E143" s="535"/>
      <c r="F143" s="535"/>
      <c r="G143" s="535">
        <f>D143+E143-F143</f>
        <v>169041</v>
      </c>
      <c r="H143" s="535">
        <v>169041</v>
      </c>
      <c r="I143" s="535"/>
      <c r="J143" s="535"/>
      <c r="K143" s="535"/>
      <c r="L143" s="535">
        <v>0</v>
      </c>
      <c r="M143" s="535">
        <f t="shared" si="26"/>
        <v>169041</v>
      </c>
      <c r="N143" s="571"/>
      <c r="O143" s="513">
        <f t="shared" si="27"/>
        <v>0</v>
      </c>
    </row>
    <row r="144" spans="1:15" ht="18.75">
      <c r="A144" s="514" t="s">
        <v>134</v>
      </c>
      <c r="B144" s="518" t="s">
        <v>140</v>
      </c>
      <c r="C144" s="646"/>
      <c r="D144" s="535"/>
      <c r="E144" s="535"/>
      <c r="F144" s="535"/>
      <c r="G144" s="535">
        <f>D144+E144-F144</f>
        <v>0</v>
      </c>
      <c r="H144" s="535"/>
      <c r="I144" s="535"/>
      <c r="J144" s="535"/>
      <c r="K144" s="535"/>
      <c r="L144" s="535"/>
      <c r="M144" s="535">
        <f t="shared" si="26"/>
        <v>0</v>
      </c>
      <c r="N144" s="571"/>
      <c r="O144" s="513">
        <f t="shared" si="27"/>
        <v>0</v>
      </c>
    </row>
    <row r="145" spans="1:15" s="503" customFormat="1" ht="18.75">
      <c r="A145" s="998" t="s">
        <v>141</v>
      </c>
      <c r="B145" s="999"/>
      <c r="C145" s="647"/>
      <c r="D145" s="648">
        <f>SUM(D138:D144)</f>
        <v>710590</v>
      </c>
      <c r="E145" s="648">
        <f t="shared" ref="E145:O145" si="28">SUM(E138:E144)</f>
        <v>0</v>
      </c>
      <c r="F145" s="648">
        <f t="shared" si="28"/>
        <v>0</v>
      </c>
      <c r="G145" s="648">
        <f t="shared" si="28"/>
        <v>710590</v>
      </c>
      <c r="H145" s="648">
        <f t="shared" si="28"/>
        <v>710590</v>
      </c>
      <c r="I145" s="648">
        <f t="shared" si="28"/>
        <v>0</v>
      </c>
      <c r="J145" s="648">
        <f t="shared" si="28"/>
        <v>0</v>
      </c>
      <c r="K145" s="648">
        <f t="shared" si="28"/>
        <v>0</v>
      </c>
      <c r="L145" s="648">
        <f t="shared" si="28"/>
        <v>0</v>
      </c>
      <c r="M145" s="648">
        <f t="shared" si="28"/>
        <v>710590</v>
      </c>
      <c r="N145" s="671"/>
      <c r="O145" s="672">
        <f t="shared" si="28"/>
        <v>0</v>
      </c>
    </row>
    <row r="146" spans="1:15" ht="18.75">
      <c r="A146" s="1029" t="s">
        <v>142</v>
      </c>
      <c r="B146" s="1030"/>
      <c r="C146" s="644"/>
      <c r="D146" s="545"/>
      <c r="E146" s="545"/>
      <c r="F146" s="545"/>
      <c r="G146" s="545"/>
      <c r="H146" s="545"/>
      <c r="I146" s="545"/>
      <c r="J146" s="545"/>
      <c r="K146" s="545"/>
      <c r="L146" s="545"/>
      <c r="M146" s="545"/>
      <c r="N146" s="569"/>
      <c r="O146" s="570"/>
    </row>
    <row r="147" spans="1:15" s="505" customFormat="1" ht="18.75">
      <c r="A147" s="649"/>
      <c r="B147" s="650" t="s">
        <v>143</v>
      </c>
      <c r="C147" s="650"/>
      <c r="D147" s="651" t="s">
        <v>144</v>
      </c>
      <c r="E147" s="651">
        <v>0</v>
      </c>
      <c r="F147" s="651"/>
      <c r="G147" s="651">
        <v>0</v>
      </c>
      <c r="H147" s="651">
        <v>0</v>
      </c>
      <c r="I147" s="651"/>
      <c r="J147" s="651"/>
      <c r="K147" s="651"/>
      <c r="L147" s="651">
        <v>0</v>
      </c>
      <c r="M147" s="651">
        <v>0</v>
      </c>
      <c r="N147" s="673"/>
      <c r="O147" s="567">
        <f>G147-M147</f>
        <v>0</v>
      </c>
    </row>
    <row r="148" spans="1:15" s="505" customFormat="1" ht="18.75">
      <c r="A148" s="649"/>
      <c r="B148" s="650" t="s">
        <v>145</v>
      </c>
      <c r="C148" s="650"/>
      <c r="D148" s="651" t="s">
        <v>144</v>
      </c>
      <c r="E148" s="651">
        <v>0</v>
      </c>
      <c r="F148" s="651"/>
      <c r="G148" s="651">
        <v>0</v>
      </c>
      <c r="H148" s="651">
        <v>0</v>
      </c>
      <c r="I148" s="651"/>
      <c r="J148" s="651"/>
      <c r="K148" s="651"/>
      <c r="L148" s="651">
        <v>0</v>
      </c>
      <c r="M148" s="651">
        <v>0</v>
      </c>
      <c r="N148" s="673"/>
      <c r="O148" s="567">
        <f>G148-M148</f>
        <v>0</v>
      </c>
    </row>
    <row r="149" spans="1:15" s="505" customFormat="1" ht="18.75">
      <c r="A149" s="649"/>
      <c r="B149" s="650" t="s">
        <v>146</v>
      </c>
      <c r="C149" s="650"/>
      <c r="D149" s="651">
        <v>50000</v>
      </c>
      <c r="E149" s="651">
        <v>0</v>
      </c>
      <c r="F149" s="651"/>
      <c r="G149" s="651">
        <v>50000</v>
      </c>
      <c r="H149" s="651">
        <v>50000</v>
      </c>
      <c r="I149" s="651"/>
      <c r="J149" s="651"/>
      <c r="K149" s="651"/>
      <c r="L149" s="651">
        <v>0</v>
      </c>
      <c r="M149" s="651">
        <v>50000</v>
      </c>
      <c r="N149" s="673"/>
      <c r="O149" s="567">
        <f>G149-M149</f>
        <v>0</v>
      </c>
    </row>
    <row r="150" spans="1:15" s="505" customFormat="1" ht="18.75">
      <c r="A150" s="649"/>
      <c r="B150" s="650" t="s">
        <v>147</v>
      </c>
      <c r="C150" s="650"/>
      <c r="D150" s="651" t="s">
        <v>144</v>
      </c>
      <c r="E150" s="651">
        <v>0</v>
      </c>
      <c r="F150" s="651"/>
      <c r="G150" s="651">
        <v>0</v>
      </c>
      <c r="H150" s="651">
        <v>0</v>
      </c>
      <c r="I150" s="651"/>
      <c r="J150" s="651"/>
      <c r="K150" s="651"/>
      <c r="L150" s="651">
        <v>0</v>
      </c>
      <c r="M150" s="651">
        <v>0</v>
      </c>
      <c r="N150" s="673"/>
      <c r="O150" s="567">
        <f>G150-M150</f>
        <v>0</v>
      </c>
    </row>
    <row r="151" spans="1:15" s="505" customFormat="1" ht="18.75">
      <c r="A151" s="649"/>
      <c r="B151" s="650" t="s">
        <v>148</v>
      </c>
      <c r="C151" s="650"/>
      <c r="D151" s="651"/>
      <c r="E151" s="651">
        <v>0</v>
      </c>
      <c r="F151" s="651"/>
      <c r="G151" s="651">
        <v>0</v>
      </c>
      <c r="H151" s="651">
        <v>0</v>
      </c>
      <c r="I151" s="651"/>
      <c r="J151" s="651"/>
      <c r="K151" s="651"/>
      <c r="L151" s="651">
        <v>0</v>
      </c>
      <c r="M151" s="651">
        <v>0</v>
      </c>
      <c r="N151" s="673"/>
      <c r="O151" s="567">
        <v>0</v>
      </c>
    </row>
    <row r="152" spans="1:15" s="505" customFormat="1" ht="18.75">
      <c r="A152" s="649"/>
      <c r="B152" s="650" t="s">
        <v>149</v>
      </c>
      <c r="C152" s="650"/>
      <c r="D152" s="651"/>
      <c r="E152" s="651">
        <v>0</v>
      </c>
      <c r="F152" s="651"/>
      <c r="G152" s="651">
        <v>0</v>
      </c>
      <c r="H152" s="651">
        <v>0</v>
      </c>
      <c r="I152" s="651"/>
      <c r="J152" s="651"/>
      <c r="K152" s="651"/>
      <c r="L152" s="651">
        <v>0</v>
      </c>
      <c r="M152" s="651">
        <v>0</v>
      </c>
      <c r="N152" s="673"/>
      <c r="O152" s="567">
        <v>0</v>
      </c>
    </row>
    <row r="153" spans="1:15" s="505" customFormat="1" ht="18.75">
      <c r="A153" s="649"/>
      <c r="B153" s="650" t="s">
        <v>150</v>
      </c>
      <c r="C153" s="650"/>
      <c r="D153" s="651"/>
      <c r="E153" s="651">
        <v>0</v>
      </c>
      <c r="F153" s="651"/>
      <c r="G153" s="651">
        <v>0</v>
      </c>
      <c r="H153" s="651">
        <v>0</v>
      </c>
      <c r="I153" s="651"/>
      <c r="J153" s="651"/>
      <c r="K153" s="651"/>
      <c r="L153" s="651">
        <v>0</v>
      </c>
      <c r="M153" s="651">
        <v>0</v>
      </c>
      <c r="N153" s="673"/>
      <c r="O153" s="567">
        <v>0</v>
      </c>
    </row>
    <row r="154" spans="1:15" s="505" customFormat="1" ht="18.75">
      <c r="A154" s="649"/>
      <c r="B154" s="650" t="s">
        <v>151</v>
      </c>
      <c r="C154" s="650"/>
      <c r="D154" s="651"/>
      <c r="E154" s="651">
        <v>0</v>
      </c>
      <c r="F154" s="651"/>
      <c r="G154" s="651">
        <v>0</v>
      </c>
      <c r="H154" s="651">
        <v>0</v>
      </c>
      <c r="I154" s="651"/>
      <c r="J154" s="651"/>
      <c r="K154" s="651"/>
      <c r="L154" s="651">
        <v>0</v>
      </c>
      <c r="M154" s="651">
        <v>0</v>
      </c>
      <c r="N154" s="673"/>
      <c r="O154" s="567">
        <v>0</v>
      </c>
    </row>
    <row r="155" spans="1:15" s="505" customFormat="1" ht="18.75">
      <c r="A155" s="649" t="s">
        <v>116</v>
      </c>
      <c r="B155" s="650" t="s">
        <v>152</v>
      </c>
      <c r="C155" s="650"/>
      <c r="D155" s="651"/>
      <c r="E155" s="651">
        <v>0</v>
      </c>
      <c r="F155" s="651"/>
      <c r="G155" s="651">
        <v>0</v>
      </c>
      <c r="H155" s="651">
        <v>0</v>
      </c>
      <c r="I155" s="651"/>
      <c r="J155" s="651"/>
      <c r="K155" s="651"/>
      <c r="L155" s="651">
        <v>0</v>
      </c>
      <c r="M155" s="651">
        <v>0</v>
      </c>
      <c r="N155" s="673"/>
      <c r="O155" s="567">
        <v>0</v>
      </c>
    </row>
    <row r="156" spans="1:15" s="505" customFormat="1" ht="18.75">
      <c r="A156" s="649"/>
      <c r="B156" s="650" t="s">
        <v>153</v>
      </c>
      <c r="C156" s="650"/>
      <c r="D156" s="651"/>
      <c r="E156" s="651">
        <v>0</v>
      </c>
      <c r="F156" s="651"/>
      <c r="G156" s="651">
        <v>0</v>
      </c>
      <c r="H156" s="651">
        <v>0</v>
      </c>
      <c r="I156" s="651"/>
      <c r="J156" s="651"/>
      <c r="K156" s="651"/>
      <c r="L156" s="651">
        <v>0</v>
      </c>
      <c r="M156" s="651">
        <v>0</v>
      </c>
      <c r="N156" s="673"/>
      <c r="O156" s="567">
        <v>0</v>
      </c>
    </row>
    <row r="157" spans="1:15" s="505" customFormat="1" ht="18.75">
      <c r="A157" s="649"/>
      <c r="B157" s="650" t="s">
        <v>154</v>
      </c>
      <c r="C157" s="650"/>
      <c r="D157" s="651"/>
      <c r="E157" s="651">
        <v>0</v>
      </c>
      <c r="F157" s="651"/>
      <c r="G157" s="651">
        <v>0</v>
      </c>
      <c r="H157" s="651">
        <v>0</v>
      </c>
      <c r="I157" s="651"/>
      <c r="J157" s="651"/>
      <c r="K157" s="651"/>
      <c r="L157" s="651">
        <v>0</v>
      </c>
      <c r="M157" s="651">
        <v>0</v>
      </c>
      <c r="N157" s="673"/>
      <c r="O157" s="567">
        <v>0</v>
      </c>
    </row>
    <row r="158" spans="1:15" s="505" customFormat="1" ht="18.75">
      <c r="A158" s="649"/>
      <c r="B158" s="650" t="s">
        <v>155</v>
      </c>
      <c r="C158" s="650"/>
      <c r="D158" s="651"/>
      <c r="E158" s="651">
        <v>0</v>
      </c>
      <c r="F158" s="651"/>
      <c r="G158" s="651">
        <v>0</v>
      </c>
      <c r="H158" s="651">
        <v>0</v>
      </c>
      <c r="I158" s="651"/>
      <c r="J158" s="651"/>
      <c r="K158" s="651"/>
      <c r="L158" s="651">
        <v>0</v>
      </c>
      <c r="M158" s="651">
        <v>0</v>
      </c>
      <c r="N158" s="673"/>
      <c r="O158" s="567">
        <v>0</v>
      </c>
    </row>
    <row r="159" spans="1:15" s="505" customFormat="1" ht="18.75">
      <c r="A159" s="649"/>
      <c r="B159" s="650" t="s">
        <v>156</v>
      </c>
      <c r="C159" s="650"/>
      <c r="D159" s="651"/>
      <c r="E159" s="651">
        <v>0</v>
      </c>
      <c r="F159" s="651"/>
      <c r="G159" s="651">
        <v>0</v>
      </c>
      <c r="H159" s="651">
        <v>0</v>
      </c>
      <c r="I159" s="651"/>
      <c r="J159" s="651"/>
      <c r="K159" s="651"/>
      <c r="L159" s="651">
        <v>0</v>
      </c>
      <c r="M159" s="651">
        <v>0</v>
      </c>
      <c r="N159" s="673"/>
      <c r="O159" s="567">
        <v>0</v>
      </c>
    </row>
    <row r="160" spans="1:15" s="505" customFormat="1" ht="18.75">
      <c r="A160" s="649"/>
      <c r="B160" s="650" t="s">
        <v>157</v>
      </c>
      <c r="C160" s="650"/>
      <c r="D160" s="651"/>
      <c r="E160" s="651">
        <v>0</v>
      </c>
      <c r="F160" s="651"/>
      <c r="G160" s="651">
        <v>0</v>
      </c>
      <c r="H160" s="651">
        <v>0</v>
      </c>
      <c r="I160" s="651"/>
      <c r="J160" s="651"/>
      <c r="K160" s="651"/>
      <c r="L160" s="651">
        <v>0</v>
      </c>
      <c r="M160" s="651">
        <v>0</v>
      </c>
      <c r="N160" s="673"/>
      <c r="O160" s="567">
        <v>0</v>
      </c>
    </row>
    <row r="161" spans="1:15" s="505" customFormat="1" ht="18.75">
      <c r="A161" s="649"/>
      <c r="B161" s="650" t="s">
        <v>158</v>
      </c>
      <c r="C161" s="650"/>
      <c r="D161" s="651"/>
      <c r="E161" s="651">
        <v>0</v>
      </c>
      <c r="F161" s="651"/>
      <c r="G161" s="651">
        <v>0</v>
      </c>
      <c r="H161" s="651">
        <v>0</v>
      </c>
      <c r="I161" s="651"/>
      <c r="J161" s="651"/>
      <c r="K161" s="651"/>
      <c r="L161" s="651">
        <v>0</v>
      </c>
      <c r="M161" s="651">
        <v>0</v>
      </c>
      <c r="N161" s="673"/>
      <c r="O161" s="567">
        <v>0</v>
      </c>
    </row>
    <row r="162" spans="1:15" s="505" customFormat="1" ht="18.75">
      <c r="A162" s="649"/>
      <c r="B162" s="650" t="s">
        <v>159</v>
      </c>
      <c r="C162" s="650"/>
      <c r="D162" s="651"/>
      <c r="E162" s="651">
        <v>0</v>
      </c>
      <c r="F162" s="651"/>
      <c r="G162" s="651">
        <v>0</v>
      </c>
      <c r="H162" s="651">
        <v>0</v>
      </c>
      <c r="I162" s="651"/>
      <c r="J162" s="651"/>
      <c r="K162" s="651"/>
      <c r="L162" s="651">
        <v>0</v>
      </c>
      <c r="M162" s="651">
        <v>0</v>
      </c>
      <c r="N162" s="673"/>
      <c r="O162" s="567">
        <v>0</v>
      </c>
    </row>
    <row r="163" spans="1:15" s="505" customFormat="1" ht="18.75">
      <c r="A163" s="649"/>
      <c r="B163" s="650" t="s">
        <v>160</v>
      </c>
      <c r="C163" s="650"/>
      <c r="D163" s="651"/>
      <c r="E163" s="651">
        <v>0</v>
      </c>
      <c r="F163" s="651"/>
      <c r="G163" s="651">
        <v>0</v>
      </c>
      <c r="H163" s="651">
        <v>0</v>
      </c>
      <c r="I163" s="651"/>
      <c r="J163" s="651"/>
      <c r="K163" s="651"/>
      <c r="L163" s="651">
        <v>0</v>
      </c>
      <c r="M163" s="651">
        <v>0</v>
      </c>
      <c r="N163" s="673"/>
      <c r="O163" s="567">
        <v>0</v>
      </c>
    </row>
    <row r="164" spans="1:15" s="505" customFormat="1" ht="18.75">
      <c r="A164" s="649"/>
      <c r="B164" s="650" t="s">
        <v>161</v>
      </c>
      <c r="C164" s="650"/>
      <c r="D164" s="651"/>
      <c r="E164" s="651">
        <v>0</v>
      </c>
      <c r="F164" s="651"/>
      <c r="G164" s="651">
        <v>0</v>
      </c>
      <c r="H164" s="651">
        <v>0</v>
      </c>
      <c r="I164" s="651"/>
      <c r="J164" s="651"/>
      <c r="K164" s="651"/>
      <c r="L164" s="651">
        <v>0</v>
      </c>
      <c r="M164" s="651">
        <v>0</v>
      </c>
      <c r="N164" s="673"/>
      <c r="O164" s="567">
        <v>0</v>
      </c>
    </row>
    <row r="165" spans="1:15" s="505" customFormat="1" ht="18.75">
      <c r="A165" s="649"/>
      <c r="B165" s="650" t="s">
        <v>162</v>
      </c>
      <c r="C165" s="650"/>
      <c r="D165" s="651"/>
      <c r="E165" s="651">
        <v>0</v>
      </c>
      <c r="F165" s="651"/>
      <c r="G165" s="651">
        <v>0</v>
      </c>
      <c r="H165" s="651">
        <v>0</v>
      </c>
      <c r="I165" s="651"/>
      <c r="J165" s="651"/>
      <c r="K165" s="651"/>
      <c r="L165" s="651">
        <v>0</v>
      </c>
      <c r="M165" s="651">
        <v>0</v>
      </c>
      <c r="N165" s="673"/>
      <c r="O165" s="567">
        <v>0</v>
      </c>
    </row>
    <row r="166" spans="1:15" s="505" customFormat="1" ht="18.75">
      <c r="A166" s="649"/>
      <c r="B166" s="650" t="s">
        <v>163</v>
      </c>
      <c r="C166" s="650"/>
      <c r="D166" s="651"/>
      <c r="E166" s="651">
        <v>0</v>
      </c>
      <c r="F166" s="651"/>
      <c r="G166" s="651">
        <v>0</v>
      </c>
      <c r="H166" s="651">
        <v>0</v>
      </c>
      <c r="I166" s="651"/>
      <c r="J166" s="651"/>
      <c r="K166" s="651"/>
      <c r="L166" s="651">
        <v>0</v>
      </c>
      <c r="M166" s="651">
        <v>0</v>
      </c>
      <c r="N166" s="673"/>
      <c r="O166" s="567">
        <v>0</v>
      </c>
    </row>
    <row r="167" spans="1:15" s="505" customFormat="1" ht="18.75">
      <c r="A167" s="649"/>
      <c r="B167" s="650" t="s">
        <v>164</v>
      </c>
      <c r="C167" s="650"/>
      <c r="D167" s="651"/>
      <c r="E167" s="651">
        <v>0</v>
      </c>
      <c r="F167" s="651"/>
      <c r="G167" s="651">
        <v>0</v>
      </c>
      <c r="H167" s="651">
        <v>0</v>
      </c>
      <c r="I167" s="651"/>
      <c r="J167" s="651"/>
      <c r="K167" s="651"/>
      <c r="L167" s="651">
        <v>0</v>
      </c>
      <c r="M167" s="651">
        <v>0</v>
      </c>
      <c r="N167" s="673"/>
      <c r="O167" s="567">
        <v>0</v>
      </c>
    </row>
    <row r="168" spans="1:15" s="505" customFormat="1" ht="18.75">
      <c r="A168" s="649"/>
      <c r="B168" s="650" t="s">
        <v>165</v>
      </c>
      <c r="C168" s="650"/>
      <c r="D168" s="651"/>
      <c r="E168" s="651">
        <v>0</v>
      </c>
      <c r="F168" s="651"/>
      <c r="G168" s="651">
        <v>0</v>
      </c>
      <c r="H168" s="651">
        <v>0</v>
      </c>
      <c r="I168" s="651"/>
      <c r="J168" s="651"/>
      <c r="K168" s="651"/>
      <c r="L168" s="651">
        <v>0</v>
      </c>
      <c r="M168" s="651">
        <v>0</v>
      </c>
      <c r="N168" s="673"/>
      <c r="O168" s="567">
        <v>0</v>
      </c>
    </row>
    <row r="169" spans="1:15" s="505" customFormat="1" ht="18.75">
      <c r="A169" s="649"/>
      <c r="B169" s="650" t="s">
        <v>166</v>
      </c>
      <c r="C169" s="650"/>
      <c r="D169" s="651"/>
      <c r="E169" s="651">
        <v>0</v>
      </c>
      <c r="F169" s="651"/>
      <c r="G169" s="651">
        <v>0</v>
      </c>
      <c r="H169" s="651">
        <v>0</v>
      </c>
      <c r="I169" s="651"/>
      <c r="J169" s="651"/>
      <c r="K169" s="651"/>
      <c r="L169" s="651">
        <v>0</v>
      </c>
      <c r="M169" s="651">
        <v>0</v>
      </c>
      <c r="N169" s="673"/>
      <c r="O169" s="567">
        <v>0</v>
      </c>
    </row>
    <row r="170" spans="1:15" s="505" customFormat="1" ht="18.75">
      <c r="A170" s="649"/>
      <c r="B170" s="650" t="s">
        <v>167</v>
      </c>
      <c r="C170" s="650"/>
      <c r="D170" s="651"/>
      <c r="E170" s="651">
        <v>0</v>
      </c>
      <c r="F170" s="651"/>
      <c r="G170" s="651">
        <v>0</v>
      </c>
      <c r="H170" s="651">
        <v>0</v>
      </c>
      <c r="I170" s="651"/>
      <c r="J170" s="651"/>
      <c r="K170" s="651"/>
      <c r="L170" s="651">
        <v>0</v>
      </c>
      <c r="M170" s="651">
        <v>0</v>
      </c>
      <c r="N170" s="673"/>
      <c r="O170" s="567">
        <v>0</v>
      </c>
    </row>
    <row r="171" spans="1:15" s="505" customFormat="1" ht="18.75">
      <c r="A171" s="649"/>
      <c r="B171" s="650" t="s">
        <v>168</v>
      </c>
      <c r="C171" s="650"/>
      <c r="D171" s="651"/>
      <c r="E171" s="651">
        <v>0</v>
      </c>
      <c r="F171" s="651"/>
      <c r="G171" s="651">
        <v>0</v>
      </c>
      <c r="H171" s="651">
        <v>0</v>
      </c>
      <c r="I171" s="651"/>
      <c r="J171" s="651"/>
      <c r="K171" s="651"/>
      <c r="L171" s="651">
        <v>0</v>
      </c>
      <c r="M171" s="651">
        <v>0</v>
      </c>
      <c r="N171" s="673"/>
      <c r="O171" s="567">
        <v>0</v>
      </c>
    </row>
    <row r="172" spans="1:15" s="505" customFormat="1" ht="18.75">
      <c r="A172" s="649"/>
      <c r="B172" s="650" t="s">
        <v>169</v>
      </c>
      <c r="C172" s="650"/>
      <c r="D172" s="651"/>
      <c r="E172" s="651">
        <v>0</v>
      </c>
      <c r="F172" s="651"/>
      <c r="G172" s="651">
        <v>0</v>
      </c>
      <c r="H172" s="651">
        <v>0</v>
      </c>
      <c r="I172" s="651"/>
      <c r="J172" s="651"/>
      <c r="K172" s="651"/>
      <c r="L172" s="651">
        <v>0</v>
      </c>
      <c r="M172" s="651">
        <v>0</v>
      </c>
      <c r="N172" s="673"/>
      <c r="O172" s="567">
        <v>0</v>
      </c>
    </row>
    <row r="173" spans="1:15" s="505" customFormat="1" ht="18.75">
      <c r="A173" s="649"/>
      <c r="B173" s="650" t="s">
        <v>170</v>
      </c>
      <c r="C173" s="650"/>
      <c r="D173" s="651"/>
      <c r="E173" s="651">
        <v>0</v>
      </c>
      <c r="F173" s="651"/>
      <c r="G173" s="651">
        <v>0</v>
      </c>
      <c r="H173" s="651">
        <v>0</v>
      </c>
      <c r="I173" s="651"/>
      <c r="J173" s="651"/>
      <c r="K173" s="651"/>
      <c r="L173" s="651">
        <v>0</v>
      </c>
      <c r="M173" s="651">
        <v>0</v>
      </c>
      <c r="N173" s="673"/>
      <c r="O173" s="567">
        <v>0</v>
      </c>
    </row>
    <row r="174" spans="1:15" s="505" customFormat="1" ht="18.75">
      <c r="A174" s="649"/>
      <c r="B174" s="650" t="s">
        <v>171</v>
      </c>
      <c r="C174" s="650"/>
      <c r="D174" s="651"/>
      <c r="E174" s="651">
        <v>0</v>
      </c>
      <c r="F174" s="651"/>
      <c r="G174" s="651">
        <v>0</v>
      </c>
      <c r="H174" s="651">
        <v>0</v>
      </c>
      <c r="I174" s="651"/>
      <c r="J174" s="651"/>
      <c r="K174" s="651"/>
      <c r="L174" s="651">
        <v>0</v>
      </c>
      <c r="M174" s="651">
        <v>0</v>
      </c>
      <c r="N174" s="673"/>
      <c r="O174" s="567">
        <v>0</v>
      </c>
    </row>
    <row r="175" spans="1:15" s="505" customFormat="1" ht="18.75">
      <c r="A175" s="649"/>
      <c r="B175" s="650" t="s">
        <v>172</v>
      </c>
      <c r="C175" s="650"/>
      <c r="D175" s="651"/>
      <c r="E175" s="651">
        <v>0</v>
      </c>
      <c r="F175" s="651"/>
      <c r="G175" s="651">
        <v>0</v>
      </c>
      <c r="H175" s="651">
        <v>0</v>
      </c>
      <c r="I175" s="651"/>
      <c r="J175" s="651"/>
      <c r="K175" s="651"/>
      <c r="L175" s="651">
        <v>0</v>
      </c>
      <c r="M175" s="651">
        <v>0</v>
      </c>
      <c r="N175" s="673"/>
      <c r="O175" s="567">
        <v>0</v>
      </c>
    </row>
    <row r="176" spans="1:15" s="505" customFormat="1" ht="18.75">
      <c r="A176" s="649"/>
      <c r="B176" s="650" t="s">
        <v>173</v>
      </c>
      <c r="C176" s="650"/>
      <c r="D176" s="651"/>
      <c r="E176" s="651">
        <v>0</v>
      </c>
      <c r="F176" s="651"/>
      <c r="G176" s="651">
        <v>0</v>
      </c>
      <c r="H176" s="651">
        <v>0</v>
      </c>
      <c r="I176" s="651"/>
      <c r="J176" s="651"/>
      <c r="K176" s="651"/>
      <c r="L176" s="651">
        <v>0</v>
      </c>
      <c r="M176" s="651">
        <v>0</v>
      </c>
      <c r="N176" s="673"/>
      <c r="O176" s="567">
        <v>0</v>
      </c>
    </row>
    <row r="177" spans="1:15" s="505" customFormat="1" ht="18.75">
      <c r="A177" s="649"/>
      <c r="B177" s="650" t="s">
        <v>174</v>
      </c>
      <c r="C177" s="650"/>
      <c r="D177" s="651"/>
      <c r="E177" s="651">
        <v>0</v>
      </c>
      <c r="F177" s="651"/>
      <c r="G177" s="651">
        <v>0</v>
      </c>
      <c r="H177" s="651">
        <v>0</v>
      </c>
      <c r="I177" s="651"/>
      <c r="J177" s="651"/>
      <c r="K177" s="651"/>
      <c r="L177" s="651">
        <v>0</v>
      </c>
      <c r="M177" s="651">
        <v>0</v>
      </c>
      <c r="N177" s="673"/>
      <c r="O177" s="567">
        <v>0</v>
      </c>
    </row>
    <row r="178" spans="1:15" s="505" customFormat="1" ht="18.75">
      <c r="A178" s="649"/>
      <c r="B178" s="650" t="s">
        <v>175</v>
      </c>
      <c r="C178" s="650"/>
      <c r="D178" s="651"/>
      <c r="E178" s="651">
        <v>0</v>
      </c>
      <c r="F178" s="651"/>
      <c r="G178" s="651">
        <v>0</v>
      </c>
      <c r="H178" s="651">
        <v>0</v>
      </c>
      <c r="I178" s="651"/>
      <c r="J178" s="651"/>
      <c r="K178" s="651"/>
      <c r="L178" s="651">
        <v>0</v>
      </c>
      <c r="M178" s="651">
        <v>0</v>
      </c>
      <c r="N178" s="673"/>
      <c r="O178" s="567">
        <v>0</v>
      </c>
    </row>
    <row r="179" spans="1:15" s="505" customFormat="1" ht="18.75">
      <c r="A179" s="649"/>
      <c r="B179" s="650" t="s">
        <v>176</v>
      </c>
      <c r="C179" s="652"/>
      <c r="D179" s="653"/>
      <c r="E179" s="651">
        <v>0</v>
      </c>
      <c r="F179" s="653"/>
      <c r="G179" s="651">
        <v>0</v>
      </c>
      <c r="H179" s="651">
        <v>0</v>
      </c>
      <c r="I179" s="653"/>
      <c r="J179" s="653"/>
      <c r="K179" s="653"/>
      <c r="L179" s="651">
        <v>0</v>
      </c>
      <c r="M179" s="651">
        <v>0</v>
      </c>
      <c r="N179" s="673"/>
      <c r="O179" s="567">
        <v>0</v>
      </c>
    </row>
    <row r="180" spans="1:15" s="505" customFormat="1" ht="18.75">
      <c r="A180" s="649"/>
      <c r="B180" s="650" t="s">
        <v>177</v>
      </c>
      <c r="C180" s="652"/>
      <c r="D180" s="653"/>
      <c r="E180" s="651">
        <v>0</v>
      </c>
      <c r="F180" s="653"/>
      <c r="G180" s="651">
        <v>0</v>
      </c>
      <c r="H180" s="651">
        <v>0</v>
      </c>
      <c r="I180" s="653"/>
      <c r="J180" s="653"/>
      <c r="K180" s="653"/>
      <c r="L180" s="651">
        <v>0</v>
      </c>
      <c r="M180" s="651">
        <v>0</v>
      </c>
      <c r="N180" s="673"/>
      <c r="O180" s="567">
        <v>0</v>
      </c>
    </row>
    <row r="181" spans="1:15" s="506" customFormat="1" ht="18.75">
      <c r="A181" s="1031" t="s">
        <v>132</v>
      </c>
      <c r="B181" s="1032"/>
      <c r="C181" s="654"/>
      <c r="D181" s="655">
        <f t="shared" ref="D181:M181" si="29">SUM(D149:D178)</f>
        <v>50000</v>
      </c>
      <c r="E181" s="655">
        <f t="shared" si="29"/>
        <v>0</v>
      </c>
      <c r="F181" s="655">
        <f t="shared" si="29"/>
        <v>0</v>
      </c>
      <c r="G181" s="655">
        <f t="shared" si="29"/>
        <v>50000</v>
      </c>
      <c r="H181" s="655">
        <f t="shared" si="29"/>
        <v>50000</v>
      </c>
      <c r="I181" s="655">
        <f t="shared" si="29"/>
        <v>0</v>
      </c>
      <c r="J181" s="655">
        <f t="shared" si="29"/>
        <v>0</v>
      </c>
      <c r="K181" s="655">
        <f t="shared" si="29"/>
        <v>0</v>
      </c>
      <c r="L181" s="655">
        <f t="shared" si="29"/>
        <v>0</v>
      </c>
      <c r="M181" s="655">
        <f t="shared" si="29"/>
        <v>50000</v>
      </c>
      <c r="N181" s="674"/>
      <c r="O181" s="675">
        <f>SUM(O149:O178)</f>
        <v>0</v>
      </c>
    </row>
    <row r="182" spans="1:15" ht="18.75">
      <c r="A182" s="1019" t="s">
        <v>178</v>
      </c>
      <c r="B182" s="1020"/>
      <c r="C182" s="597"/>
      <c r="D182" s="656">
        <f t="shared" ref="D182:O182" si="30">D136+D181</f>
        <v>4372142</v>
      </c>
      <c r="E182" s="656">
        <f t="shared" si="30"/>
        <v>97598</v>
      </c>
      <c r="F182" s="656">
        <f t="shared" si="30"/>
        <v>4261879</v>
      </c>
      <c r="G182" s="656">
        <f t="shared" si="30"/>
        <v>207861</v>
      </c>
      <c r="H182" s="656">
        <f t="shared" si="30"/>
        <v>4122635</v>
      </c>
      <c r="I182" s="656">
        <f t="shared" si="30"/>
        <v>76222</v>
      </c>
      <c r="J182" s="656">
        <f t="shared" si="30"/>
        <v>-4047072</v>
      </c>
      <c r="K182" s="656">
        <f t="shared" si="30"/>
        <v>-4047072</v>
      </c>
      <c r="L182" s="656">
        <f t="shared" si="30"/>
        <v>56076</v>
      </c>
      <c r="M182" s="656">
        <f t="shared" si="30"/>
        <v>207861</v>
      </c>
      <c r="N182" s="676">
        <f t="shared" si="30"/>
        <v>-214807</v>
      </c>
      <c r="O182" s="677">
        <f t="shared" si="30"/>
        <v>0</v>
      </c>
    </row>
    <row r="183" spans="1:15" ht="18.75">
      <c r="A183" s="1037" t="s">
        <v>179</v>
      </c>
      <c r="B183" s="1038"/>
      <c r="C183" s="553"/>
      <c r="D183" s="657"/>
      <c r="E183" s="657"/>
      <c r="F183" s="657"/>
      <c r="G183" s="657"/>
      <c r="H183" s="657"/>
      <c r="I183" s="657"/>
      <c r="J183" s="657"/>
      <c r="K183" s="657"/>
      <c r="L183" s="657"/>
      <c r="M183" s="657"/>
      <c r="N183" s="678"/>
      <c r="O183" s="679"/>
    </row>
    <row r="184" spans="1:15" s="504" customFormat="1" ht="18.75">
      <c r="A184" s="659" t="s">
        <v>107</v>
      </c>
      <c r="B184" s="660" t="s">
        <v>180</v>
      </c>
      <c r="C184" s="616" t="s">
        <v>115</v>
      </c>
      <c r="D184" s="617">
        <v>260000</v>
      </c>
      <c r="E184" s="617"/>
      <c r="F184" s="617">
        <v>260000</v>
      </c>
      <c r="G184" s="617">
        <f>D184+E184-F184</f>
        <v>0</v>
      </c>
      <c r="H184" s="617">
        <v>249860.01</v>
      </c>
      <c r="I184" s="617"/>
      <c r="J184" s="617">
        <v>-260000</v>
      </c>
      <c r="K184" s="617">
        <v>-260000</v>
      </c>
      <c r="L184" s="617">
        <v>10139.99</v>
      </c>
      <c r="M184" s="617">
        <v>0</v>
      </c>
      <c r="N184" s="669"/>
      <c r="O184" s="617">
        <v>0</v>
      </c>
    </row>
    <row r="185" spans="1:15" ht="16.5" customHeight="1">
      <c r="A185" s="551"/>
      <c r="B185" s="661"/>
      <c r="C185" s="532"/>
      <c r="D185" s="513"/>
      <c r="E185" s="513"/>
      <c r="F185" s="513"/>
      <c r="G185" s="513"/>
      <c r="H185" s="513"/>
      <c r="I185" s="513"/>
      <c r="J185" s="513"/>
      <c r="K185" s="513"/>
      <c r="L185" s="513"/>
      <c r="M185" s="513"/>
      <c r="N185" s="556"/>
      <c r="O185" s="513"/>
    </row>
    <row r="186" spans="1:15" ht="18.75" hidden="1" customHeight="1">
      <c r="A186" s="541"/>
      <c r="B186" s="538"/>
      <c r="C186" s="532"/>
      <c r="D186" s="513"/>
      <c r="E186" s="535"/>
      <c r="F186" s="513"/>
      <c r="G186" s="513"/>
      <c r="H186" s="513"/>
      <c r="I186" s="513"/>
      <c r="J186" s="513"/>
      <c r="K186" s="513"/>
      <c r="L186" s="513"/>
      <c r="M186" s="513"/>
      <c r="N186" s="556"/>
      <c r="O186" s="513"/>
    </row>
    <row r="187" spans="1:15" ht="12.75" hidden="1" customHeight="1">
      <c r="A187" s="541"/>
      <c r="B187" s="538"/>
      <c r="C187" s="532"/>
      <c r="D187" s="513"/>
      <c r="E187" s="535"/>
      <c r="F187" s="513"/>
      <c r="G187" s="513"/>
      <c r="H187" s="513"/>
      <c r="I187" s="513"/>
      <c r="J187" s="513"/>
      <c r="K187" s="513"/>
      <c r="L187" s="513"/>
      <c r="M187" s="513"/>
      <c r="N187" s="556"/>
      <c r="O187" s="513"/>
    </row>
    <row r="188" spans="1:15" ht="13.5" hidden="1" customHeight="1">
      <c r="A188" s="541"/>
      <c r="B188" s="538"/>
      <c r="C188" s="532"/>
      <c r="D188" s="513"/>
      <c r="E188" s="548"/>
      <c r="F188" s="513"/>
      <c r="G188" s="513"/>
      <c r="H188" s="513"/>
      <c r="I188" s="513"/>
      <c r="J188" s="513"/>
      <c r="K188" s="513"/>
      <c r="L188" s="513"/>
      <c r="M188" s="513"/>
      <c r="N188" s="556"/>
      <c r="O188" s="513"/>
    </row>
    <row r="189" spans="1:15" ht="18" customHeight="1">
      <c r="A189" s="662"/>
      <c r="B189" s="663"/>
      <c r="C189" s="532"/>
      <c r="D189" s="535"/>
      <c r="E189" s="535"/>
      <c r="F189" s="535"/>
      <c r="G189" s="513"/>
      <c r="H189" s="535"/>
      <c r="I189" s="535"/>
      <c r="J189" s="513"/>
      <c r="K189" s="513"/>
      <c r="L189" s="535"/>
      <c r="M189" s="535"/>
      <c r="N189" s="571"/>
      <c r="O189" s="513"/>
    </row>
    <row r="190" spans="1:15" s="504" customFormat="1" ht="18.75">
      <c r="A190" s="1046" t="s">
        <v>181</v>
      </c>
      <c r="B190" s="1047"/>
      <c r="C190" s="664"/>
      <c r="D190" s="665">
        <f>SUM(D184:D189)</f>
        <v>260000</v>
      </c>
      <c r="E190" s="666">
        <f t="shared" ref="E190:O190" si="31">SUM(E184:E189)</f>
        <v>0</v>
      </c>
      <c r="F190" s="666">
        <f t="shared" si="31"/>
        <v>260000</v>
      </c>
      <c r="G190" s="666">
        <f t="shared" si="31"/>
        <v>0</v>
      </c>
      <c r="H190" s="666">
        <f t="shared" si="31"/>
        <v>249860.01</v>
      </c>
      <c r="I190" s="666">
        <f t="shared" si="31"/>
        <v>0</v>
      </c>
      <c r="J190" s="666">
        <f t="shared" si="31"/>
        <v>-260000</v>
      </c>
      <c r="K190" s="666">
        <f t="shared" si="31"/>
        <v>-260000</v>
      </c>
      <c r="L190" s="666">
        <f t="shared" si="31"/>
        <v>10139.99</v>
      </c>
      <c r="M190" s="666">
        <f t="shared" si="31"/>
        <v>0</v>
      </c>
      <c r="N190" s="680">
        <f t="shared" si="31"/>
        <v>0</v>
      </c>
      <c r="O190" s="617">
        <f t="shared" si="31"/>
        <v>0</v>
      </c>
    </row>
    <row r="191" spans="1:15" ht="18.75">
      <c r="A191" s="1048" t="s">
        <v>182</v>
      </c>
      <c r="B191" s="1049"/>
      <c r="C191" s="516"/>
      <c r="D191" s="667">
        <f t="shared" ref="D191:O191" si="32">D115+D190+D182+D145</f>
        <v>17097217</v>
      </c>
      <c r="E191" s="545">
        <f t="shared" si="32"/>
        <v>97598</v>
      </c>
      <c r="F191" s="545">
        <f t="shared" si="32"/>
        <v>16276364</v>
      </c>
      <c r="G191" s="545">
        <f t="shared" si="32"/>
        <v>918451</v>
      </c>
      <c r="H191" s="545">
        <f t="shared" si="32"/>
        <v>12008251.149999999</v>
      </c>
      <c r="I191" s="545">
        <f t="shared" si="32"/>
        <v>76222</v>
      </c>
      <c r="J191" s="545">
        <f t="shared" si="32"/>
        <v>-11613083.460000001</v>
      </c>
      <c r="K191" s="545">
        <f t="shared" si="32"/>
        <v>-11613083.460000001</v>
      </c>
      <c r="L191" s="545">
        <f t="shared" si="32"/>
        <v>447061.31</v>
      </c>
      <c r="M191" s="545">
        <f t="shared" si="32"/>
        <v>918451</v>
      </c>
      <c r="N191" s="569">
        <f t="shared" si="32"/>
        <v>-4663280.54</v>
      </c>
      <c r="O191" s="570">
        <f t="shared" si="32"/>
        <v>0</v>
      </c>
    </row>
    <row r="192" spans="1:15" ht="18.75">
      <c r="A192" s="1025" t="s">
        <v>105</v>
      </c>
      <c r="B192" s="1026"/>
      <c r="C192" s="668"/>
      <c r="D192" s="590">
        <f t="shared" ref="D192:O192" si="33">D112+D191</f>
        <v>19798534.620000001</v>
      </c>
      <c r="E192" s="590">
        <f t="shared" si="33"/>
        <v>135368</v>
      </c>
      <c r="F192" s="590">
        <f t="shared" si="33"/>
        <v>16276364</v>
      </c>
      <c r="G192" s="590">
        <f t="shared" si="33"/>
        <v>3657538.62</v>
      </c>
      <c r="H192" s="590">
        <f t="shared" si="33"/>
        <v>14343281.599999998</v>
      </c>
      <c r="I192" s="590">
        <f t="shared" si="33"/>
        <v>76222</v>
      </c>
      <c r="J192" s="564">
        <f t="shared" si="33"/>
        <v>-11613083.460000001</v>
      </c>
      <c r="K192" s="564">
        <f t="shared" si="33"/>
        <v>-11613083.460000001</v>
      </c>
      <c r="L192" s="590">
        <f t="shared" si="33"/>
        <v>627033.48</v>
      </c>
      <c r="M192" s="590">
        <f t="shared" si="33"/>
        <v>3433453.62</v>
      </c>
      <c r="N192" s="625">
        <f t="shared" si="33"/>
        <v>-4663280.54</v>
      </c>
      <c r="O192" s="626">
        <f t="shared" si="33"/>
        <v>224085</v>
      </c>
    </row>
    <row r="193" spans="1:15" ht="18.75">
      <c r="A193" s="681"/>
      <c r="B193" s="1035" t="s">
        <v>183</v>
      </c>
      <c r="C193" s="1035"/>
      <c r="D193" s="1035"/>
      <c r="E193" s="1035"/>
      <c r="F193" s="1035"/>
      <c r="G193" s="1035"/>
      <c r="H193" s="1035"/>
      <c r="I193" s="736"/>
      <c r="J193" s="736"/>
      <c r="K193" s="736"/>
      <c r="L193" s="737"/>
      <c r="M193" s="737"/>
      <c r="N193" s="737"/>
      <c r="O193" s="513"/>
    </row>
    <row r="194" spans="1:15" ht="18.75">
      <c r="A194" s="682"/>
      <c r="B194" s="1036"/>
      <c r="C194" s="1036"/>
      <c r="D194" s="1036"/>
      <c r="E194" s="1036"/>
      <c r="F194" s="1036"/>
      <c r="G194" s="1036"/>
      <c r="H194" s="1036"/>
      <c r="I194" s="736"/>
      <c r="J194" s="736"/>
      <c r="K194" s="736"/>
      <c r="L194" s="737"/>
      <c r="M194" s="737"/>
      <c r="N194" s="737"/>
      <c r="O194" s="513"/>
    </row>
    <row r="195" spans="1:15" ht="18.75">
      <c r="A195" s="1011" t="s">
        <v>24</v>
      </c>
      <c r="B195" s="1050"/>
      <c r="C195" s="512" t="s">
        <v>25</v>
      </c>
      <c r="D195" s="513"/>
      <c r="E195" s="513"/>
      <c r="F195" s="513"/>
      <c r="G195" s="513"/>
      <c r="H195" s="513"/>
      <c r="I195" s="513"/>
      <c r="J195" s="513"/>
      <c r="K195" s="513"/>
      <c r="L195" s="513"/>
      <c r="M195" s="513"/>
      <c r="N195" s="556"/>
      <c r="O195" s="513"/>
    </row>
    <row r="196" spans="1:15" ht="18.75">
      <c r="A196" s="684"/>
      <c r="B196" s="683"/>
      <c r="C196" s="512"/>
      <c r="D196" s="513"/>
      <c r="E196" s="513"/>
      <c r="F196" s="513"/>
      <c r="G196" s="513"/>
      <c r="H196" s="513"/>
      <c r="I196" s="513"/>
      <c r="J196" s="513"/>
      <c r="K196" s="513"/>
      <c r="L196" s="513"/>
      <c r="M196" s="513"/>
      <c r="N196" s="556"/>
      <c r="O196" s="513"/>
    </row>
    <row r="197" spans="1:15" ht="18.75">
      <c r="A197" s="514" t="s">
        <v>184</v>
      </c>
      <c r="B197" s="516" t="s">
        <v>185</v>
      </c>
      <c r="C197" s="516"/>
      <c r="D197" s="513">
        <v>732530</v>
      </c>
      <c r="E197" s="513"/>
      <c r="F197" s="513"/>
      <c r="G197" s="513">
        <f>D197</f>
        <v>732530</v>
      </c>
      <c r="H197" s="513">
        <v>732530</v>
      </c>
      <c r="I197" s="513"/>
      <c r="J197" s="513"/>
      <c r="K197" s="513"/>
      <c r="L197" s="513">
        <v>0</v>
      </c>
      <c r="M197" s="513">
        <f>H197+L197</f>
        <v>732530</v>
      </c>
      <c r="N197" s="556"/>
      <c r="O197" s="513">
        <f>G197-M197</f>
        <v>0</v>
      </c>
    </row>
    <row r="198" spans="1:15" s="501" customFormat="1" ht="18.75">
      <c r="A198" s="685"/>
      <c r="B198" s="686" t="s">
        <v>23</v>
      </c>
      <c r="C198" s="687"/>
      <c r="D198" s="560">
        <f>SUM(D197)</f>
        <v>732530</v>
      </c>
      <c r="E198" s="560"/>
      <c r="F198" s="560">
        <f>SUM(F197)</f>
        <v>0</v>
      </c>
      <c r="G198" s="560">
        <f>SUM(G197)</f>
        <v>732530</v>
      </c>
      <c r="H198" s="560">
        <f>SUM(H197)</f>
        <v>732530</v>
      </c>
      <c r="I198" s="560"/>
      <c r="J198" s="560"/>
      <c r="K198" s="560"/>
      <c r="L198" s="560">
        <f>SUM(L197)</f>
        <v>0</v>
      </c>
      <c r="M198" s="560">
        <f>SUM(M197)</f>
        <v>732530</v>
      </c>
      <c r="N198" s="738"/>
      <c r="O198" s="608">
        <f>G198-M198</f>
        <v>0</v>
      </c>
    </row>
    <row r="199" spans="1:15" ht="18.75">
      <c r="A199" s="1056" t="s">
        <v>28</v>
      </c>
      <c r="B199" s="1050"/>
      <c r="C199" s="512" t="s">
        <v>29</v>
      </c>
      <c r="D199" s="513"/>
      <c r="E199" s="513"/>
      <c r="F199" s="513"/>
      <c r="G199" s="513"/>
      <c r="H199" s="513"/>
      <c r="I199" s="513"/>
      <c r="J199" s="513"/>
      <c r="K199" s="513"/>
      <c r="L199" s="513"/>
      <c r="M199" s="513"/>
      <c r="N199" s="556"/>
      <c r="O199" s="513"/>
    </row>
    <row r="200" spans="1:15" ht="18.75">
      <c r="A200" s="514" t="s">
        <v>184</v>
      </c>
      <c r="B200" s="516" t="s">
        <v>30</v>
      </c>
      <c r="C200" s="516"/>
      <c r="D200" s="567">
        <v>23402</v>
      </c>
      <c r="E200" s="513"/>
      <c r="F200" s="513"/>
      <c r="G200" s="513">
        <f>D200+E200-F200</f>
        <v>23402</v>
      </c>
      <c r="H200" s="513">
        <v>23402</v>
      </c>
      <c r="I200" s="513"/>
      <c r="J200" s="513"/>
      <c r="K200" s="513"/>
      <c r="L200" s="513">
        <v>0</v>
      </c>
      <c r="M200" s="513">
        <f>H200+L200</f>
        <v>23402</v>
      </c>
      <c r="N200" s="556"/>
      <c r="O200" s="513">
        <f t="shared" ref="O200:O212" si="34">G200-M200</f>
        <v>0</v>
      </c>
    </row>
    <row r="201" spans="1:15" ht="37.5">
      <c r="A201" s="514" t="s">
        <v>186</v>
      </c>
      <c r="B201" s="526" t="s">
        <v>187</v>
      </c>
      <c r="C201" s="516"/>
      <c r="D201" s="513">
        <v>36192</v>
      </c>
      <c r="E201" s="513">
        <v>0</v>
      </c>
      <c r="F201" s="513">
        <v>0</v>
      </c>
      <c r="G201" s="513">
        <v>36192</v>
      </c>
      <c r="H201" s="513">
        <v>36192</v>
      </c>
      <c r="I201" s="513">
        <v>0</v>
      </c>
      <c r="J201" s="513"/>
      <c r="K201" s="513">
        <v>0</v>
      </c>
      <c r="L201" s="513">
        <v>0</v>
      </c>
      <c r="M201" s="513">
        <v>36192</v>
      </c>
      <c r="N201" s="556"/>
      <c r="O201" s="513"/>
    </row>
    <row r="202" spans="1:15" ht="18.75">
      <c r="A202" s="514" t="s">
        <v>186</v>
      </c>
      <c r="B202" s="526" t="s">
        <v>188</v>
      </c>
      <c r="C202" s="516"/>
      <c r="D202" s="513">
        <v>38976</v>
      </c>
      <c r="E202" s="513">
        <v>0</v>
      </c>
      <c r="F202" s="513">
        <v>0</v>
      </c>
      <c r="G202" s="513">
        <v>38976</v>
      </c>
      <c r="H202" s="513">
        <v>38976</v>
      </c>
      <c r="I202" s="513">
        <v>0</v>
      </c>
      <c r="J202" s="513"/>
      <c r="K202" s="513">
        <v>0</v>
      </c>
      <c r="L202" s="513">
        <v>0</v>
      </c>
      <c r="M202" s="513">
        <v>38976</v>
      </c>
      <c r="N202" s="556"/>
      <c r="O202" s="513"/>
    </row>
    <row r="203" spans="1:15" ht="18.75">
      <c r="A203" s="514" t="s">
        <v>186</v>
      </c>
      <c r="B203" s="526" t="s">
        <v>189</v>
      </c>
      <c r="C203" s="516"/>
      <c r="D203" s="513">
        <v>40971.599999999999</v>
      </c>
      <c r="E203" s="513">
        <v>0</v>
      </c>
      <c r="F203" s="513">
        <v>0</v>
      </c>
      <c r="G203" s="513">
        <v>40971.599999999999</v>
      </c>
      <c r="H203" s="513">
        <v>40971.599999999999</v>
      </c>
      <c r="I203" s="513">
        <v>0</v>
      </c>
      <c r="J203" s="513"/>
      <c r="K203" s="513">
        <v>0</v>
      </c>
      <c r="L203" s="513">
        <v>0</v>
      </c>
      <c r="M203" s="513">
        <v>40971.599999999999</v>
      </c>
      <c r="N203" s="556"/>
      <c r="O203" s="513"/>
    </row>
    <row r="204" spans="1:15" ht="18.75">
      <c r="A204" s="514" t="s">
        <v>184</v>
      </c>
      <c r="B204" s="516" t="s">
        <v>190</v>
      </c>
      <c r="C204" s="516"/>
      <c r="D204" s="513">
        <v>71470.5</v>
      </c>
      <c r="E204" s="513"/>
      <c r="F204" s="513"/>
      <c r="G204" s="513">
        <f t="shared" ref="G204:G218" si="35">D204+E204-F204</f>
        <v>71470.5</v>
      </c>
      <c r="H204" s="513">
        <v>71470.5</v>
      </c>
      <c r="I204" s="513"/>
      <c r="J204" s="513"/>
      <c r="K204" s="513"/>
      <c r="L204" s="513">
        <v>0</v>
      </c>
      <c r="M204" s="513">
        <v>71470.5</v>
      </c>
      <c r="N204" s="556"/>
      <c r="O204" s="513">
        <f t="shared" si="34"/>
        <v>0</v>
      </c>
    </row>
    <row r="205" spans="1:15" ht="18.75">
      <c r="A205" s="514" t="s">
        <v>184</v>
      </c>
      <c r="B205" s="516" t="s">
        <v>191</v>
      </c>
      <c r="C205" s="516"/>
      <c r="D205" s="513">
        <v>24948</v>
      </c>
      <c r="E205" s="513"/>
      <c r="F205" s="513"/>
      <c r="G205" s="513">
        <f t="shared" si="35"/>
        <v>24948</v>
      </c>
      <c r="H205" s="513">
        <v>24948</v>
      </c>
      <c r="I205" s="513"/>
      <c r="J205" s="513"/>
      <c r="K205" s="513"/>
      <c r="L205" s="513">
        <v>0</v>
      </c>
      <c r="M205" s="513">
        <v>24948</v>
      </c>
      <c r="N205" s="556"/>
      <c r="O205" s="513">
        <f t="shared" si="34"/>
        <v>0</v>
      </c>
    </row>
    <row r="206" spans="1:15" ht="18.75">
      <c r="A206" s="514" t="s">
        <v>184</v>
      </c>
      <c r="B206" s="516" t="s">
        <v>192</v>
      </c>
      <c r="C206" s="516"/>
      <c r="D206" s="513">
        <v>16520</v>
      </c>
      <c r="E206" s="513"/>
      <c r="F206" s="513"/>
      <c r="G206" s="513">
        <f t="shared" si="35"/>
        <v>16520</v>
      </c>
      <c r="H206" s="513">
        <v>16520</v>
      </c>
      <c r="I206" s="513"/>
      <c r="J206" s="513"/>
      <c r="K206" s="513"/>
      <c r="L206" s="513">
        <v>0</v>
      </c>
      <c r="M206" s="513">
        <f>H206+L206</f>
        <v>16520</v>
      </c>
      <c r="N206" s="556"/>
      <c r="O206" s="513">
        <f t="shared" si="34"/>
        <v>0</v>
      </c>
    </row>
    <row r="207" spans="1:15" ht="18.75">
      <c r="A207" s="514" t="s">
        <v>184</v>
      </c>
      <c r="B207" s="516" t="s">
        <v>193</v>
      </c>
      <c r="C207" s="516"/>
      <c r="D207" s="513">
        <v>4200</v>
      </c>
      <c r="E207" s="513"/>
      <c r="F207" s="513"/>
      <c r="G207" s="513">
        <f t="shared" si="35"/>
        <v>4200</v>
      </c>
      <c r="H207" s="513">
        <v>4200</v>
      </c>
      <c r="I207" s="513"/>
      <c r="J207" s="513"/>
      <c r="K207" s="513"/>
      <c r="L207" s="513">
        <v>0</v>
      </c>
      <c r="M207" s="513">
        <f t="shared" ref="M207:M212" si="36">H207+L207</f>
        <v>4200</v>
      </c>
      <c r="N207" s="556"/>
      <c r="O207" s="513">
        <f t="shared" si="34"/>
        <v>0</v>
      </c>
    </row>
    <row r="208" spans="1:15" ht="18.75">
      <c r="A208" s="514" t="s">
        <v>184</v>
      </c>
      <c r="B208" s="516" t="s">
        <v>194</v>
      </c>
      <c r="C208" s="516"/>
      <c r="D208" s="513">
        <v>12000</v>
      </c>
      <c r="E208" s="513"/>
      <c r="F208" s="513"/>
      <c r="G208" s="513">
        <f t="shared" si="35"/>
        <v>12000</v>
      </c>
      <c r="H208" s="513">
        <v>12000</v>
      </c>
      <c r="I208" s="513"/>
      <c r="J208" s="513"/>
      <c r="K208" s="513"/>
      <c r="L208" s="513">
        <v>0</v>
      </c>
      <c r="M208" s="513">
        <f t="shared" si="36"/>
        <v>12000</v>
      </c>
      <c r="N208" s="556"/>
      <c r="O208" s="513">
        <f t="shared" si="34"/>
        <v>0</v>
      </c>
    </row>
    <row r="209" spans="1:17" ht="18.75">
      <c r="A209" s="514" t="s">
        <v>184</v>
      </c>
      <c r="B209" s="516" t="s">
        <v>195</v>
      </c>
      <c r="C209" s="516"/>
      <c r="D209" s="513">
        <v>4900</v>
      </c>
      <c r="E209" s="513"/>
      <c r="F209" s="513"/>
      <c r="G209" s="513">
        <f t="shared" si="35"/>
        <v>4900</v>
      </c>
      <c r="H209" s="513">
        <v>4900</v>
      </c>
      <c r="I209" s="513"/>
      <c r="J209" s="513"/>
      <c r="K209" s="513"/>
      <c r="L209" s="513">
        <v>0</v>
      </c>
      <c r="M209" s="513">
        <f t="shared" si="36"/>
        <v>4900</v>
      </c>
      <c r="N209" s="556"/>
      <c r="O209" s="513">
        <f t="shared" si="34"/>
        <v>0</v>
      </c>
    </row>
    <row r="210" spans="1:17" ht="18.75">
      <c r="A210" s="514" t="s">
        <v>184</v>
      </c>
      <c r="B210" s="688" t="s">
        <v>196</v>
      </c>
      <c r="C210" s="689"/>
      <c r="D210" s="567">
        <v>21940</v>
      </c>
      <c r="E210" s="513"/>
      <c r="F210" s="513"/>
      <c r="G210" s="513">
        <f t="shared" si="35"/>
        <v>21940</v>
      </c>
      <c r="H210" s="513">
        <v>21940</v>
      </c>
      <c r="I210" s="513"/>
      <c r="J210" s="513"/>
      <c r="K210" s="513"/>
      <c r="L210" s="513">
        <v>0</v>
      </c>
      <c r="M210" s="513">
        <f t="shared" si="36"/>
        <v>21940</v>
      </c>
      <c r="N210" s="556"/>
      <c r="O210" s="513">
        <f t="shared" si="34"/>
        <v>0</v>
      </c>
    </row>
    <row r="211" spans="1:17" ht="18.75">
      <c r="A211" s="514" t="s">
        <v>197</v>
      </c>
      <c r="B211" s="690" t="s">
        <v>198</v>
      </c>
      <c r="C211" s="689"/>
      <c r="D211" s="513">
        <v>30000</v>
      </c>
      <c r="E211" s="513"/>
      <c r="F211" s="513"/>
      <c r="G211" s="513">
        <f t="shared" si="35"/>
        <v>30000</v>
      </c>
      <c r="H211" s="513">
        <v>30000</v>
      </c>
      <c r="I211" s="513"/>
      <c r="J211" s="513"/>
      <c r="K211" s="513"/>
      <c r="L211" s="513">
        <v>0</v>
      </c>
      <c r="M211" s="513">
        <f t="shared" si="36"/>
        <v>30000</v>
      </c>
      <c r="N211" s="556"/>
      <c r="O211" s="513">
        <f t="shared" si="34"/>
        <v>0</v>
      </c>
    </row>
    <row r="212" spans="1:17" ht="18.75">
      <c r="A212" s="514" t="s">
        <v>199</v>
      </c>
      <c r="B212" s="690" t="s">
        <v>200</v>
      </c>
      <c r="C212" s="689"/>
      <c r="D212" s="513">
        <v>4890</v>
      </c>
      <c r="E212" s="513"/>
      <c r="F212" s="513"/>
      <c r="G212" s="513">
        <f t="shared" si="35"/>
        <v>4890</v>
      </c>
      <c r="H212" s="513">
        <v>4890</v>
      </c>
      <c r="I212" s="513"/>
      <c r="J212" s="513"/>
      <c r="K212" s="513"/>
      <c r="L212" s="513">
        <v>0</v>
      </c>
      <c r="M212" s="513">
        <f t="shared" si="36"/>
        <v>4890</v>
      </c>
      <c r="N212" s="556"/>
      <c r="O212" s="513">
        <f t="shared" si="34"/>
        <v>0</v>
      </c>
    </row>
    <row r="213" spans="1:17" ht="18.75">
      <c r="A213" s="514"/>
      <c r="B213" s="690"/>
      <c r="C213" s="689"/>
      <c r="D213" s="513"/>
      <c r="E213" s="513"/>
      <c r="F213" s="513"/>
      <c r="G213" s="513"/>
      <c r="H213" s="513"/>
      <c r="I213" s="513"/>
      <c r="J213" s="513"/>
      <c r="K213" s="513"/>
      <c r="L213" s="513"/>
      <c r="M213" s="513"/>
      <c r="N213" s="556"/>
      <c r="O213" s="513"/>
    </row>
    <row r="214" spans="1:17" ht="18.75">
      <c r="A214" s="514" t="s">
        <v>199</v>
      </c>
      <c r="B214" s="690" t="s">
        <v>201</v>
      </c>
      <c r="C214" s="689"/>
      <c r="D214" s="567">
        <v>26500</v>
      </c>
      <c r="E214" s="513"/>
      <c r="F214" s="513"/>
      <c r="G214" s="513">
        <f t="shared" si="35"/>
        <v>26500</v>
      </c>
      <c r="H214" s="513">
        <v>26500</v>
      </c>
      <c r="I214" s="513"/>
      <c r="J214" s="513"/>
      <c r="K214" s="513"/>
      <c r="L214" s="513"/>
      <c r="M214" s="513">
        <f>H214+L214</f>
        <v>26500</v>
      </c>
      <c r="N214" s="556"/>
      <c r="O214" s="513">
        <f>G214-M214</f>
        <v>0</v>
      </c>
    </row>
    <row r="215" spans="1:17" ht="18.75">
      <c r="A215" s="514" t="s">
        <v>199</v>
      </c>
      <c r="B215" s="690" t="s">
        <v>202</v>
      </c>
      <c r="C215" s="689"/>
      <c r="D215" s="513">
        <v>25500</v>
      </c>
      <c r="E215" s="513"/>
      <c r="F215" s="513"/>
      <c r="G215" s="513">
        <f t="shared" si="35"/>
        <v>25500</v>
      </c>
      <c r="H215" s="513">
        <v>25500</v>
      </c>
      <c r="I215" s="513"/>
      <c r="J215" s="513"/>
      <c r="K215" s="513"/>
      <c r="L215" s="513"/>
      <c r="M215" s="513">
        <f>H215+L215</f>
        <v>25500</v>
      </c>
      <c r="N215" s="556"/>
      <c r="O215" s="513">
        <f>G215-M215</f>
        <v>0</v>
      </c>
      <c r="P215" s="739"/>
      <c r="Q215" s="739"/>
    </row>
    <row r="216" spans="1:17" ht="18.75">
      <c r="A216" s="514" t="s">
        <v>199</v>
      </c>
      <c r="B216" s="690" t="s">
        <v>203</v>
      </c>
      <c r="C216" s="689"/>
      <c r="D216" s="513">
        <v>27900</v>
      </c>
      <c r="E216" s="513"/>
      <c r="F216" s="513"/>
      <c r="G216" s="513">
        <f t="shared" si="35"/>
        <v>27900</v>
      </c>
      <c r="H216" s="513">
        <v>27900</v>
      </c>
      <c r="I216" s="513"/>
      <c r="J216" s="513"/>
      <c r="K216" s="513"/>
      <c r="L216" s="513"/>
      <c r="M216" s="513">
        <f>H216+L216</f>
        <v>27900</v>
      </c>
      <c r="N216" s="556"/>
      <c r="O216" s="513">
        <f>G216-M216</f>
        <v>0</v>
      </c>
    </row>
    <row r="217" spans="1:17" ht="18.75">
      <c r="A217" s="514" t="s">
        <v>199</v>
      </c>
      <c r="B217" s="691" t="s">
        <v>204</v>
      </c>
      <c r="C217" s="692"/>
      <c r="D217" s="556">
        <v>15000</v>
      </c>
      <c r="E217" s="513"/>
      <c r="F217" s="513"/>
      <c r="G217" s="513">
        <f t="shared" si="35"/>
        <v>15000</v>
      </c>
      <c r="H217" s="513">
        <v>15000</v>
      </c>
      <c r="I217" s="513"/>
      <c r="J217" s="513"/>
      <c r="K217" s="513"/>
      <c r="L217" s="513">
        <v>0</v>
      </c>
      <c r="M217" s="513">
        <f>H217+L217</f>
        <v>15000</v>
      </c>
      <c r="N217" s="556"/>
      <c r="O217" s="513">
        <f>G217-M217</f>
        <v>0</v>
      </c>
    </row>
    <row r="218" spans="1:17" ht="37.5">
      <c r="A218" s="693" t="s">
        <v>205</v>
      </c>
      <c r="B218" s="694" t="s">
        <v>206</v>
      </c>
      <c r="C218" s="695"/>
      <c r="D218" s="556">
        <v>0</v>
      </c>
      <c r="E218" s="513">
        <v>490000</v>
      </c>
      <c r="F218" s="696">
        <v>0</v>
      </c>
      <c r="G218" s="513">
        <f t="shared" si="35"/>
        <v>490000</v>
      </c>
      <c r="H218" s="513">
        <v>0</v>
      </c>
      <c r="I218" s="513"/>
      <c r="J218" s="513"/>
      <c r="K218" s="513"/>
      <c r="L218" s="513">
        <v>490000</v>
      </c>
      <c r="M218" s="513">
        <v>490000</v>
      </c>
      <c r="N218" s="556"/>
      <c r="O218" s="513">
        <f t="shared" ref="O218:O227" si="37">G218-M218</f>
        <v>0</v>
      </c>
    </row>
    <row r="219" spans="1:17" ht="41.25" customHeight="1">
      <c r="A219" s="693" t="s">
        <v>205</v>
      </c>
      <c r="B219" s="694" t="s">
        <v>207</v>
      </c>
      <c r="C219" s="695"/>
      <c r="D219" s="513">
        <v>0</v>
      </c>
      <c r="E219" s="697">
        <v>210000</v>
      </c>
      <c r="F219" s="696">
        <v>0</v>
      </c>
      <c r="G219" s="513">
        <v>210000</v>
      </c>
      <c r="H219" s="513">
        <v>0</v>
      </c>
      <c r="I219" s="513"/>
      <c r="J219" s="513"/>
      <c r="K219" s="513"/>
      <c r="L219" s="513">
        <v>210000</v>
      </c>
      <c r="M219" s="513">
        <v>210000</v>
      </c>
      <c r="N219" s="556"/>
      <c r="O219" s="513">
        <f t="shared" si="37"/>
        <v>0</v>
      </c>
    </row>
    <row r="220" spans="1:17" ht="58.5" customHeight="1">
      <c r="A220" s="693" t="s">
        <v>205</v>
      </c>
      <c r="B220" s="694" t="s">
        <v>208</v>
      </c>
      <c r="C220" s="695"/>
      <c r="D220" s="513">
        <v>0</v>
      </c>
      <c r="E220" s="698">
        <v>242400</v>
      </c>
      <c r="F220" s="696">
        <v>0</v>
      </c>
      <c r="G220" s="513">
        <v>242400</v>
      </c>
      <c r="H220" s="513">
        <v>0</v>
      </c>
      <c r="I220" s="513"/>
      <c r="J220" s="513"/>
      <c r="K220" s="513"/>
      <c r="L220" s="513">
        <v>242400</v>
      </c>
      <c r="M220" s="513">
        <v>242400</v>
      </c>
      <c r="N220" s="556"/>
      <c r="O220" s="513">
        <f t="shared" si="37"/>
        <v>0</v>
      </c>
    </row>
    <row r="221" spans="1:17" ht="37.5">
      <c r="A221" s="693" t="s">
        <v>205</v>
      </c>
      <c r="B221" s="694" t="s">
        <v>209</v>
      </c>
      <c r="C221" s="695"/>
      <c r="D221" s="556">
        <v>0</v>
      </c>
      <c r="E221" s="513">
        <v>23540</v>
      </c>
      <c r="F221" s="696">
        <v>0</v>
      </c>
      <c r="G221" s="513">
        <v>23540</v>
      </c>
      <c r="H221" s="513">
        <v>0</v>
      </c>
      <c r="I221" s="513"/>
      <c r="J221" s="513"/>
      <c r="K221" s="513"/>
      <c r="L221" s="513">
        <v>23540</v>
      </c>
      <c r="M221" s="513">
        <v>23540</v>
      </c>
      <c r="N221" s="556"/>
      <c r="O221" s="513">
        <f t="shared" si="37"/>
        <v>0</v>
      </c>
    </row>
    <row r="222" spans="1:17" ht="37.5">
      <c r="A222" s="693" t="s">
        <v>205</v>
      </c>
      <c r="B222" s="694" t="s">
        <v>210</v>
      </c>
      <c r="C222" s="695"/>
      <c r="D222" s="556">
        <v>0</v>
      </c>
      <c r="E222" s="513">
        <v>3200</v>
      </c>
      <c r="F222" s="696">
        <v>0</v>
      </c>
      <c r="G222" s="513">
        <v>3200</v>
      </c>
      <c r="H222" s="513">
        <v>0</v>
      </c>
      <c r="I222" s="513"/>
      <c r="J222" s="513"/>
      <c r="K222" s="513"/>
      <c r="L222" s="513">
        <v>3200</v>
      </c>
      <c r="M222" s="513">
        <v>3200</v>
      </c>
      <c r="N222" s="556"/>
      <c r="O222" s="513">
        <f t="shared" si="37"/>
        <v>0</v>
      </c>
    </row>
    <row r="223" spans="1:17" ht="18.75">
      <c r="A223" s="693" t="s">
        <v>205</v>
      </c>
      <c r="B223" s="694" t="s">
        <v>211</v>
      </c>
      <c r="C223" s="695"/>
      <c r="D223" s="556">
        <v>0</v>
      </c>
      <c r="E223" s="513">
        <v>44800</v>
      </c>
      <c r="F223" s="696">
        <v>0</v>
      </c>
      <c r="G223" s="513">
        <v>44800</v>
      </c>
      <c r="H223" s="513">
        <v>0</v>
      </c>
      <c r="I223" s="513"/>
      <c r="J223" s="513"/>
      <c r="K223" s="513"/>
      <c r="L223" s="513">
        <v>44800</v>
      </c>
      <c r="M223" s="513">
        <v>44800</v>
      </c>
      <c r="N223" s="556"/>
      <c r="O223" s="513">
        <f t="shared" si="37"/>
        <v>0</v>
      </c>
    </row>
    <row r="224" spans="1:17" ht="37.5">
      <c r="A224" s="693" t="s">
        <v>205</v>
      </c>
      <c r="B224" s="699" t="s">
        <v>212</v>
      </c>
      <c r="C224" s="695"/>
      <c r="D224" s="556">
        <v>0</v>
      </c>
      <c r="E224" s="513">
        <v>38240</v>
      </c>
      <c r="F224" s="696">
        <v>0</v>
      </c>
      <c r="G224" s="513">
        <v>38240</v>
      </c>
      <c r="H224" s="513">
        <v>0</v>
      </c>
      <c r="I224" s="513"/>
      <c r="J224" s="513"/>
      <c r="K224" s="513"/>
      <c r="L224" s="513">
        <v>38240</v>
      </c>
      <c r="M224" s="513">
        <v>38240</v>
      </c>
      <c r="N224" s="556"/>
      <c r="O224" s="513"/>
    </row>
    <row r="225" spans="1:15" ht="37.5">
      <c r="A225" s="693" t="s">
        <v>205</v>
      </c>
      <c r="B225" s="694" t="s">
        <v>213</v>
      </c>
      <c r="C225" s="695"/>
      <c r="D225" s="556">
        <v>0</v>
      </c>
      <c r="E225" s="513">
        <v>15490</v>
      </c>
      <c r="F225" s="696">
        <v>0</v>
      </c>
      <c r="G225" s="513">
        <v>15490</v>
      </c>
      <c r="H225" s="513">
        <v>0</v>
      </c>
      <c r="I225" s="513"/>
      <c r="J225" s="513"/>
      <c r="K225" s="513"/>
      <c r="L225" s="513">
        <v>15490</v>
      </c>
      <c r="M225" s="513">
        <v>15490</v>
      </c>
      <c r="N225" s="556"/>
      <c r="O225" s="513">
        <f t="shared" si="37"/>
        <v>0</v>
      </c>
    </row>
    <row r="226" spans="1:15" ht="93.75">
      <c r="A226" s="693" t="s">
        <v>205</v>
      </c>
      <c r="B226" s="694" t="s">
        <v>214</v>
      </c>
      <c r="C226" s="695"/>
      <c r="D226" s="556">
        <v>0</v>
      </c>
      <c r="E226" s="513">
        <v>21900</v>
      </c>
      <c r="F226" s="696">
        <v>0</v>
      </c>
      <c r="G226" s="513">
        <v>21900</v>
      </c>
      <c r="H226" s="513">
        <v>0</v>
      </c>
      <c r="I226" s="513"/>
      <c r="J226" s="513"/>
      <c r="K226" s="513"/>
      <c r="L226" s="513">
        <v>21900</v>
      </c>
      <c r="M226" s="513">
        <v>21900</v>
      </c>
      <c r="N226" s="556"/>
      <c r="O226" s="513">
        <f t="shared" si="37"/>
        <v>0</v>
      </c>
    </row>
    <row r="227" spans="1:15" ht="54" customHeight="1">
      <c r="A227" s="693" t="s">
        <v>205</v>
      </c>
      <c r="B227" s="694" t="s">
        <v>215</v>
      </c>
      <c r="C227" s="695"/>
      <c r="D227" s="556">
        <v>0</v>
      </c>
      <c r="E227" s="513">
        <v>11656</v>
      </c>
      <c r="F227" s="696">
        <v>0</v>
      </c>
      <c r="G227" s="513">
        <v>11656</v>
      </c>
      <c r="H227" s="513">
        <v>0</v>
      </c>
      <c r="I227" s="513"/>
      <c r="J227" s="513"/>
      <c r="K227" s="513"/>
      <c r="L227" s="513">
        <v>11656</v>
      </c>
      <c r="M227" s="513">
        <v>11656</v>
      </c>
      <c r="N227" s="556"/>
      <c r="O227" s="513">
        <f t="shared" si="37"/>
        <v>0</v>
      </c>
    </row>
    <row r="228" spans="1:15" ht="50.25" customHeight="1">
      <c r="A228" s="693" t="s">
        <v>205</v>
      </c>
      <c r="B228" s="699" t="s">
        <v>216</v>
      </c>
      <c r="C228" s="695"/>
      <c r="D228" s="556">
        <v>0</v>
      </c>
      <c r="E228" s="513">
        <v>1274</v>
      </c>
      <c r="F228" s="696">
        <v>0</v>
      </c>
      <c r="G228" s="513">
        <v>1274</v>
      </c>
      <c r="H228" s="513">
        <v>0</v>
      </c>
      <c r="I228" s="513"/>
      <c r="J228" s="513"/>
      <c r="K228" s="513"/>
      <c r="L228" s="513">
        <v>1274</v>
      </c>
      <c r="M228" s="513">
        <v>1274</v>
      </c>
      <c r="N228" s="556"/>
      <c r="O228" s="513"/>
    </row>
    <row r="229" spans="1:15" s="501" customFormat="1" ht="18.75">
      <c r="A229" s="700"/>
      <c r="B229" s="701" t="s">
        <v>217</v>
      </c>
      <c r="C229" s="702"/>
      <c r="D229" s="703">
        <f>SUM(D200:D228)</f>
        <v>425310.1</v>
      </c>
      <c r="E229" s="704">
        <f>SUM(E200:E228)</f>
        <v>1102500</v>
      </c>
      <c r="F229" s="705">
        <f>SUM(F200:F217)</f>
        <v>0</v>
      </c>
      <c r="G229" s="560">
        <f>SUM(G200:G228)</f>
        <v>1527810.1</v>
      </c>
      <c r="H229" s="560">
        <f>SUM(H200:H228)</f>
        <v>425310.1</v>
      </c>
      <c r="I229" s="560">
        <f t="shared" ref="I229:O229" si="38">SUM(I200:I217)</f>
        <v>0</v>
      </c>
      <c r="J229" s="560">
        <f t="shared" si="38"/>
        <v>0</v>
      </c>
      <c r="K229" s="560">
        <f t="shared" si="38"/>
        <v>0</v>
      </c>
      <c r="L229" s="560">
        <f>SUM(L200:L228)</f>
        <v>1102500</v>
      </c>
      <c r="M229" s="560">
        <f>SUM(M200:M228)</f>
        <v>1527810.1</v>
      </c>
      <c r="N229" s="738">
        <f t="shared" si="38"/>
        <v>0</v>
      </c>
      <c r="O229" s="560">
        <f t="shared" si="38"/>
        <v>0</v>
      </c>
    </row>
    <row r="230" spans="1:15" ht="18.75">
      <c r="A230" s="514"/>
      <c r="B230" s="1058" t="s">
        <v>218</v>
      </c>
      <c r="C230" s="1059"/>
      <c r="D230" s="1059"/>
      <c r="E230" s="1060"/>
      <c r="F230" s="513"/>
      <c r="G230" s="513"/>
      <c r="H230" s="513"/>
      <c r="I230" s="513"/>
      <c r="J230" s="513"/>
      <c r="K230" s="513"/>
      <c r="L230" s="513"/>
      <c r="M230" s="513"/>
      <c r="N230" s="556"/>
      <c r="O230" s="513"/>
    </row>
    <row r="231" spans="1:15" ht="18.75">
      <c r="A231" s="514"/>
      <c r="B231" s="691"/>
      <c r="C231" s="706"/>
      <c r="D231" s="706"/>
      <c r="E231" s="707"/>
      <c r="F231" s="513"/>
      <c r="G231" s="513"/>
      <c r="H231" s="513"/>
      <c r="I231" s="513"/>
      <c r="J231" s="513"/>
      <c r="K231" s="513"/>
      <c r="L231" s="513"/>
      <c r="M231" s="513"/>
      <c r="N231" s="556"/>
      <c r="O231" s="513"/>
    </row>
    <row r="232" spans="1:15" s="503" customFormat="1" ht="18.75">
      <c r="A232" s="708" t="s">
        <v>184</v>
      </c>
      <c r="B232" s="709" t="s">
        <v>219</v>
      </c>
      <c r="C232" s="709"/>
      <c r="D232" s="672">
        <v>8990</v>
      </c>
      <c r="E232" s="672"/>
      <c r="F232" s="672"/>
      <c r="G232" s="672">
        <f>D232+E232-F232</f>
        <v>8990</v>
      </c>
      <c r="H232" s="672">
        <v>8990</v>
      </c>
      <c r="I232" s="672"/>
      <c r="J232" s="672"/>
      <c r="K232" s="672"/>
      <c r="L232" s="672">
        <v>0</v>
      </c>
      <c r="M232" s="672">
        <f>H232+L232</f>
        <v>8990</v>
      </c>
      <c r="N232" s="740"/>
      <c r="O232" s="672">
        <f>G232-M232</f>
        <v>0</v>
      </c>
    </row>
    <row r="233" spans="1:15" s="503" customFormat="1" ht="18.75">
      <c r="A233" s="708" t="s">
        <v>184</v>
      </c>
      <c r="B233" s="709" t="s">
        <v>219</v>
      </c>
      <c r="C233" s="709"/>
      <c r="D233" s="672">
        <v>8990</v>
      </c>
      <c r="E233" s="672"/>
      <c r="F233" s="672"/>
      <c r="G233" s="672">
        <f>D233+E233-F233</f>
        <v>8990</v>
      </c>
      <c r="H233" s="672">
        <v>8990</v>
      </c>
      <c r="I233" s="672"/>
      <c r="J233" s="672"/>
      <c r="K233" s="672"/>
      <c r="L233" s="672">
        <v>0</v>
      </c>
      <c r="M233" s="672">
        <f>H233+L233</f>
        <v>8990</v>
      </c>
      <c r="N233" s="740"/>
      <c r="O233" s="672">
        <f>G233-M233</f>
        <v>0</v>
      </c>
    </row>
    <row r="234" spans="1:15" ht="18.75">
      <c r="A234" s="514" t="s">
        <v>197</v>
      </c>
      <c r="B234" s="688" t="s">
        <v>220</v>
      </c>
      <c r="C234" s="710" t="s">
        <v>47</v>
      </c>
      <c r="D234" s="513">
        <v>49000</v>
      </c>
      <c r="E234" s="513"/>
      <c r="F234" s="513"/>
      <c r="G234" s="513">
        <v>49000</v>
      </c>
      <c r="H234" s="513">
        <v>49000</v>
      </c>
      <c r="I234" s="513"/>
      <c r="J234" s="513"/>
      <c r="K234" s="513"/>
      <c r="L234" s="513"/>
      <c r="M234" s="513">
        <f>H234+L234</f>
        <v>49000</v>
      </c>
      <c r="N234" s="556"/>
      <c r="O234" s="513">
        <f>G234-M234</f>
        <v>0</v>
      </c>
    </row>
    <row r="235" spans="1:15" s="503" customFormat="1" ht="18.75">
      <c r="A235" s="711"/>
      <c r="B235" s="712" t="s">
        <v>23</v>
      </c>
      <c r="C235" s="709"/>
      <c r="D235" s="574">
        <f t="shared" ref="D235:O235" si="39">SUM(D231:D234)</f>
        <v>66980</v>
      </c>
      <c r="E235" s="574">
        <f t="shared" si="39"/>
        <v>0</v>
      </c>
      <c r="F235" s="574">
        <f t="shared" si="39"/>
        <v>0</v>
      </c>
      <c r="G235" s="574">
        <f t="shared" si="39"/>
        <v>66980</v>
      </c>
      <c r="H235" s="574">
        <f t="shared" si="39"/>
        <v>66980</v>
      </c>
      <c r="I235" s="574">
        <f t="shared" si="39"/>
        <v>0</v>
      </c>
      <c r="J235" s="574">
        <f t="shared" si="39"/>
        <v>0</v>
      </c>
      <c r="K235" s="574">
        <f t="shared" si="39"/>
        <v>0</v>
      </c>
      <c r="L235" s="574">
        <f t="shared" si="39"/>
        <v>0</v>
      </c>
      <c r="M235" s="574">
        <f t="shared" si="39"/>
        <v>66980</v>
      </c>
      <c r="N235" s="741">
        <f t="shared" si="39"/>
        <v>0</v>
      </c>
      <c r="O235" s="574">
        <f t="shared" si="39"/>
        <v>0</v>
      </c>
    </row>
    <row r="236" spans="1:15" ht="18.75">
      <c r="A236" s="1033" t="s">
        <v>221</v>
      </c>
      <c r="B236" s="1034"/>
      <c r="C236" s="713"/>
      <c r="D236" s="626">
        <f t="shared" ref="D236:O236" si="40">D235+D229+D198</f>
        <v>1224820.1000000001</v>
      </c>
      <c r="E236" s="626">
        <f t="shared" si="40"/>
        <v>1102500</v>
      </c>
      <c r="F236" s="626">
        <f t="shared" si="40"/>
        <v>0</v>
      </c>
      <c r="G236" s="626">
        <f t="shared" si="40"/>
        <v>2327320.1</v>
      </c>
      <c r="H236" s="626">
        <f t="shared" si="40"/>
        <v>1224820.1000000001</v>
      </c>
      <c r="I236" s="626">
        <f t="shared" si="40"/>
        <v>0</v>
      </c>
      <c r="J236" s="626">
        <f t="shared" si="40"/>
        <v>0</v>
      </c>
      <c r="K236" s="626">
        <f t="shared" si="40"/>
        <v>0</v>
      </c>
      <c r="L236" s="626">
        <f t="shared" si="40"/>
        <v>1102500</v>
      </c>
      <c r="M236" s="626">
        <f t="shared" si="40"/>
        <v>2327320.1</v>
      </c>
      <c r="N236" s="742">
        <f t="shared" si="40"/>
        <v>0</v>
      </c>
      <c r="O236" s="626">
        <f t="shared" si="40"/>
        <v>0</v>
      </c>
    </row>
    <row r="237" spans="1:15" ht="18.75">
      <c r="A237" s="714"/>
      <c r="B237" s="1056" t="s">
        <v>222</v>
      </c>
      <c r="C237" s="1057"/>
      <c r="D237" s="1057"/>
      <c r="E237" s="1057"/>
      <c r="F237" s="1057"/>
      <c r="G237" s="1057"/>
      <c r="H237" s="1057"/>
      <c r="I237" s="1057"/>
      <c r="J237" s="1057"/>
      <c r="K237" s="1057"/>
      <c r="L237" s="1050"/>
      <c r="M237" s="658"/>
      <c r="N237" s="743"/>
      <c r="O237" s="570"/>
    </row>
    <row r="238" spans="1:15" ht="18.75">
      <c r="A238" s="514" t="s">
        <v>223</v>
      </c>
      <c r="B238" s="516" t="s">
        <v>224</v>
      </c>
      <c r="C238" s="512" t="s">
        <v>225</v>
      </c>
      <c r="D238" s="513">
        <v>12691.25</v>
      </c>
      <c r="E238" s="513"/>
      <c r="F238" s="513"/>
      <c r="G238" s="513">
        <v>12691.25</v>
      </c>
      <c r="H238" s="513">
        <v>12691.25</v>
      </c>
      <c r="I238" s="513"/>
      <c r="J238" s="513"/>
      <c r="K238" s="513"/>
      <c r="L238" s="513">
        <v>0</v>
      </c>
      <c r="M238" s="513">
        <f>H238+L238</f>
        <v>12691.25</v>
      </c>
      <c r="N238" s="556"/>
      <c r="O238" s="513">
        <f>G238-M238</f>
        <v>0</v>
      </c>
    </row>
    <row r="239" spans="1:15" ht="18.75">
      <c r="A239" s="714"/>
      <c r="B239" s="511"/>
      <c r="C239" s="516"/>
      <c r="D239" s="570"/>
      <c r="E239" s="570"/>
      <c r="F239" s="570"/>
      <c r="G239" s="570"/>
      <c r="H239" s="570"/>
      <c r="I239" s="570"/>
      <c r="J239" s="570"/>
      <c r="K239" s="570"/>
      <c r="L239" s="570"/>
      <c r="M239" s="570"/>
      <c r="N239" s="632"/>
      <c r="O239" s="570"/>
    </row>
    <row r="240" spans="1:15" s="503" customFormat="1" ht="18.75">
      <c r="A240" s="1061" t="s">
        <v>226</v>
      </c>
      <c r="B240" s="1062"/>
      <c r="C240" s="709"/>
      <c r="D240" s="574">
        <f t="shared" ref="D240:O240" si="41">D238</f>
        <v>12691.25</v>
      </c>
      <c r="E240" s="574">
        <f t="shared" si="41"/>
        <v>0</v>
      </c>
      <c r="F240" s="574">
        <f t="shared" si="41"/>
        <v>0</v>
      </c>
      <c r="G240" s="574">
        <f t="shared" si="41"/>
        <v>12691.25</v>
      </c>
      <c r="H240" s="574">
        <f t="shared" si="41"/>
        <v>12691.25</v>
      </c>
      <c r="I240" s="574">
        <f t="shared" si="41"/>
        <v>0</v>
      </c>
      <c r="J240" s="574">
        <f t="shared" si="41"/>
        <v>0</v>
      </c>
      <c r="K240" s="574">
        <f t="shared" si="41"/>
        <v>0</v>
      </c>
      <c r="L240" s="574">
        <f t="shared" si="41"/>
        <v>0</v>
      </c>
      <c r="M240" s="574">
        <f t="shared" si="41"/>
        <v>12691.25</v>
      </c>
      <c r="N240" s="741">
        <f t="shared" si="41"/>
        <v>0</v>
      </c>
      <c r="O240" s="574">
        <f t="shared" si="41"/>
        <v>0</v>
      </c>
    </row>
    <row r="241" spans="1:15" ht="18.75">
      <c r="A241" s="714"/>
      <c r="B241" s="1056" t="s">
        <v>227</v>
      </c>
      <c r="C241" s="1057"/>
      <c r="D241" s="1057"/>
      <c r="E241" s="1057"/>
      <c r="F241" s="1057"/>
      <c r="G241" s="1057"/>
      <c r="H241" s="1057"/>
      <c r="I241" s="1057"/>
      <c r="J241" s="1057"/>
      <c r="K241" s="1057"/>
      <c r="L241" s="1050"/>
      <c r="M241" s="658"/>
      <c r="N241" s="743"/>
      <c r="O241" s="570"/>
    </row>
    <row r="242" spans="1:15" ht="18.75">
      <c r="A242" s="514" t="s">
        <v>228</v>
      </c>
      <c r="B242" s="516" t="s">
        <v>229</v>
      </c>
      <c r="C242" s="512" t="s">
        <v>225</v>
      </c>
      <c r="D242" s="513">
        <v>14990.05</v>
      </c>
      <c r="E242" s="513"/>
      <c r="F242" s="513"/>
      <c r="G242" s="513">
        <v>14990.05</v>
      </c>
      <c r="H242" s="513">
        <v>14990.05</v>
      </c>
      <c r="I242" s="513"/>
      <c r="J242" s="513"/>
      <c r="K242" s="513"/>
      <c r="L242" s="513"/>
      <c r="M242" s="513">
        <f>H242+L242</f>
        <v>14990.05</v>
      </c>
      <c r="N242" s="556"/>
      <c r="O242" s="513">
        <f>G242-M242</f>
        <v>0</v>
      </c>
    </row>
    <row r="243" spans="1:15" ht="18.75">
      <c r="A243" s="714" t="s">
        <v>230</v>
      </c>
      <c r="B243" s="411" t="s">
        <v>231</v>
      </c>
      <c r="C243" s="516"/>
      <c r="D243" s="570">
        <v>3414.5</v>
      </c>
      <c r="E243" s="513"/>
      <c r="F243" s="570"/>
      <c r="G243" s="513">
        <v>3414.5</v>
      </c>
      <c r="H243" s="570">
        <v>3414.5</v>
      </c>
      <c r="I243" s="570"/>
      <c r="J243" s="570"/>
      <c r="K243" s="570"/>
      <c r="L243" s="513">
        <v>0</v>
      </c>
      <c r="M243" s="513">
        <f>H243+L243</f>
        <v>3414.5</v>
      </c>
      <c r="N243" s="556"/>
      <c r="O243" s="513">
        <f>G243-M243</f>
        <v>0</v>
      </c>
    </row>
    <row r="244" spans="1:15" s="503" customFormat="1" ht="18.75">
      <c r="A244" s="715"/>
      <c r="B244" s="716" t="s">
        <v>232</v>
      </c>
      <c r="C244" s="709"/>
      <c r="D244" s="574">
        <f t="shared" ref="D244:O244" si="42">SUM(D242:D243)</f>
        <v>18404.55</v>
      </c>
      <c r="E244" s="574">
        <f t="shared" si="42"/>
        <v>0</v>
      </c>
      <c r="F244" s="574">
        <f t="shared" si="42"/>
        <v>0</v>
      </c>
      <c r="G244" s="574">
        <f t="shared" si="42"/>
        <v>18404.55</v>
      </c>
      <c r="H244" s="574">
        <f t="shared" si="42"/>
        <v>18404.55</v>
      </c>
      <c r="I244" s="574">
        <f t="shared" si="42"/>
        <v>0</v>
      </c>
      <c r="J244" s="574">
        <f t="shared" si="42"/>
        <v>0</v>
      </c>
      <c r="K244" s="574">
        <f t="shared" si="42"/>
        <v>0</v>
      </c>
      <c r="L244" s="574">
        <f t="shared" si="42"/>
        <v>0</v>
      </c>
      <c r="M244" s="574">
        <f t="shared" si="42"/>
        <v>18404.55</v>
      </c>
      <c r="N244" s="741"/>
      <c r="O244" s="574">
        <f t="shared" si="42"/>
        <v>0</v>
      </c>
    </row>
    <row r="245" spans="1:15" ht="18.75">
      <c r="A245" s="1063" t="s">
        <v>233</v>
      </c>
      <c r="B245" s="1064"/>
      <c r="C245" s="515"/>
      <c r="D245" s="717">
        <f t="shared" ref="D245:O245" si="43">D192+D236+D240+D244</f>
        <v>21054450.520000003</v>
      </c>
      <c r="E245" s="717">
        <f t="shared" si="43"/>
        <v>1237868</v>
      </c>
      <c r="F245" s="717">
        <f t="shared" si="43"/>
        <v>16276364</v>
      </c>
      <c r="G245" s="717">
        <f t="shared" si="43"/>
        <v>6015954.5200000005</v>
      </c>
      <c r="H245" s="717">
        <f t="shared" si="43"/>
        <v>15599197.499999998</v>
      </c>
      <c r="I245" s="717">
        <f t="shared" si="43"/>
        <v>76222</v>
      </c>
      <c r="J245" s="717">
        <f t="shared" si="43"/>
        <v>-11613083.460000001</v>
      </c>
      <c r="K245" s="717">
        <f t="shared" si="43"/>
        <v>-11613083.460000001</v>
      </c>
      <c r="L245" s="717">
        <f t="shared" si="43"/>
        <v>1729533.48</v>
      </c>
      <c r="M245" s="717">
        <f t="shared" si="43"/>
        <v>5791869.5200000005</v>
      </c>
      <c r="N245" s="744">
        <f t="shared" si="43"/>
        <v>-4663280.54</v>
      </c>
      <c r="O245" s="745">
        <f t="shared" si="43"/>
        <v>224085</v>
      </c>
    </row>
    <row r="246" spans="1:15" ht="18.75">
      <c r="A246" s="714"/>
      <c r="B246" s="516"/>
      <c r="C246" s="516"/>
      <c r="D246" s="513"/>
      <c r="E246" s="570"/>
      <c r="F246" s="570"/>
      <c r="G246" s="570"/>
      <c r="H246" s="570">
        <v>0</v>
      </c>
      <c r="I246" s="570">
        <f>SUM(I244:I245)</f>
        <v>76222</v>
      </c>
      <c r="J246" s="513"/>
      <c r="K246" s="1065">
        <f>K245+L245</f>
        <v>-9883549.9800000004</v>
      </c>
      <c r="L246" s="1066"/>
      <c r="M246" s="513"/>
      <c r="N246" s="556"/>
      <c r="O246" s="746">
        <v>0</v>
      </c>
    </row>
    <row r="247" spans="1:15" ht="20.25" customHeight="1">
      <c r="A247" s="714"/>
      <c r="B247" s="516"/>
      <c r="C247" s="516"/>
      <c r="D247" s="513"/>
      <c r="E247" s="513"/>
      <c r="F247" s="513"/>
      <c r="G247" s="513"/>
      <c r="H247" s="513">
        <f>SUM(H245:H246)</f>
        <v>15599197.499999998</v>
      </c>
      <c r="I247" s="513"/>
      <c r="J247" s="513"/>
      <c r="K247" s="513">
        <f>H247+I246+K246</f>
        <v>5791869.5199999977</v>
      </c>
      <c r="L247" s="513"/>
      <c r="M247" s="513"/>
      <c r="N247" s="556"/>
      <c r="O247" s="746">
        <f>O245-O246</f>
        <v>224085</v>
      </c>
    </row>
    <row r="248" spans="1:15" s="507" customFormat="1" ht="18.75">
      <c r="A248" s="718"/>
      <c r="B248" s="719"/>
      <c r="C248" s="1067" t="s">
        <v>234</v>
      </c>
      <c r="D248" s="1067"/>
      <c r="E248" s="1067"/>
      <c r="F248" s="720"/>
      <c r="G248" s="720"/>
      <c r="H248" s="720"/>
      <c r="I248" s="720"/>
      <c r="J248" s="720"/>
      <c r="K248" s="720"/>
      <c r="L248" s="720"/>
      <c r="M248" s="720"/>
      <c r="N248" s="720"/>
      <c r="O248" s="747"/>
    </row>
    <row r="249" spans="1:15" ht="84" customHeight="1">
      <c r="A249" s="714" t="s">
        <v>1</v>
      </c>
      <c r="B249" s="721" t="s">
        <v>235</v>
      </c>
      <c r="C249" s="722" t="s">
        <v>3</v>
      </c>
      <c r="D249" s="723" t="s">
        <v>4</v>
      </c>
      <c r="E249" s="723" t="s">
        <v>236</v>
      </c>
      <c r="F249" s="723" t="s">
        <v>6</v>
      </c>
      <c r="G249" s="723" t="s">
        <v>7</v>
      </c>
      <c r="H249" s="723" t="s">
        <v>8</v>
      </c>
      <c r="I249" s="723" t="s">
        <v>9</v>
      </c>
      <c r="J249" s="723" t="s">
        <v>237</v>
      </c>
      <c r="K249" s="723" t="s">
        <v>11</v>
      </c>
      <c r="L249" s="723" t="s">
        <v>12</v>
      </c>
      <c r="M249" s="723" t="s">
        <v>13</v>
      </c>
      <c r="N249" s="748" t="s">
        <v>14</v>
      </c>
      <c r="O249" s="723" t="s">
        <v>15</v>
      </c>
    </row>
    <row r="250" spans="1:15" ht="18.75">
      <c r="A250" s="724" t="s">
        <v>79</v>
      </c>
      <c r="B250" s="595" t="s">
        <v>238</v>
      </c>
      <c r="C250" s="725"/>
      <c r="D250" s="412">
        <v>2400</v>
      </c>
      <c r="E250" s="412"/>
      <c r="F250" s="412"/>
      <c r="G250" s="412"/>
      <c r="H250" s="412"/>
      <c r="I250" s="412"/>
      <c r="J250" s="412"/>
      <c r="K250" s="412"/>
      <c r="L250" s="412"/>
      <c r="M250" s="412"/>
      <c r="N250" s="749"/>
      <c r="O250" s="412"/>
    </row>
    <row r="251" spans="1:15" ht="24" customHeight="1">
      <c r="A251" s="724" t="s">
        <v>79</v>
      </c>
      <c r="B251" s="725" t="s">
        <v>239</v>
      </c>
      <c r="C251" s="725"/>
      <c r="D251" s="412">
        <v>6600</v>
      </c>
      <c r="E251" s="412"/>
      <c r="F251" s="412"/>
      <c r="G251" s="412"/>
      <c r="H251" s="412"/>
      <c r="I251" s="412"/>
      <c r="J251" s="412"/>
      <c r="K251" s="412"/>
      <c r="L251" s="412"/>
      <c r="M251" s="412"/>
      <c r="N251" s="749"/>
      <c r="O251" s="412"/>
    </row>
    <row r="252" spans="1:15" ht="18.75" customHeight="1">
      <c r="A252" s="726"/>
      <c r="B252" s="725"/>
      <c r="C252" s="725"/>
      <c r="D252" s="412" t="s">
        <v>144</v>
      </c>
      <c r="E252" s="412"/>
      <c r="F252" s="412"/>
      <c r="G252" s="412"/>
      <c r="H252" s="412"/>
      <c r="I252" s="412"/>
      <c r="J252" s="412"/>
      <c r="K252" s="412"/>
      <c r="L252" s="412"/>
      <c r="M252" s="412"/>
      <c r="N252" s="749"/>
      <c r="O252" s="412"/>
    </row>
    <row r="253" spans="1:15" s="507" customFormat="1" ht="18.75">
      <c r="A253" s="727"/>
      <c r="B253" s="728" t="s">
        <v>233</v>
      </c>
      <c r="C253" s="729"/>
      <c r="D253" s="730">
        <f>D250+D251</f>
        <v>9000</v>
      </c>
      <c r="E253" s="730"/>
      <c r="F253" s="730"/>
      <c r="G253" s="730"/>
      <c r="H253" s="730"/>
      <c r="I253" s="730"/>
      <c r="J253" s="730"/>
      <c r="K253" s="730"/>
      <c r="L253" s="730"/>
      <c r="M253" s="730"/>
      <c r="N253" s="750"/>
      <c r="O253" s="730"/>
    </row>
    <row r="254" spans="1:15" ht="39.75" customHeight="1">
      <c r="A254" s="681" t="s">
        <v>240</v>
      </c>
      <c r="B254" s="731"/>
      <c r="C254" s="731"/>
      <c r="D254" s="732"/>
      <c r="E254" s="732"/>
      <c r="F254" s="732"/>
      <c r="G254" s="732"/>
      <c r="H254" s="732"/>
      <c r="I254" s="732"/>
      <c r="J254" s="732"/>
      <c r="K254" s="732"/>
      <c r="L254" s="735"/>
      <c r="M254" s="735"/>
      <c r="N254" s="735"/>
      <c r="O254" s="751"/>
    </row>
    <row r="255" spans="1:15" ht="18.75" hidden="1">
      <c r="A255" s="733"/>
      <c r="B255" s="734"/>
      <c r="C255" s="734"/>
      <c r="D255" s="735"/>
      <c r="E255" s="735"/>
      <c r="F255" s="735"/>
      <c r="G255" s="735"/>
      <c r="H255" s="735"/>
      <c r="I255" s="735"/>
      <c r="J255" s="735"/>
      <c r="K255" s="735"/>
      <c r="L255" s="735"/>
      <c r="M255" s="735"/>
      <c r="N255" s="735"/>
      <c r="O255" s="751"/>
    </row>
    <row r="256" spans="1:15" ht="45" customHeight="1">
      <c r="A256" s="681" t="s">
        <v>241</v>
      </c>
      <c r="B256" s="731"/>
      <c r="C256" s="731"/>
      <c r="D256" s="732"/>
      <c r="E256" s="732"/>
      <c r="F256" s="732"/>
      <c r="G256" s="732"/>
      <c r="H256" s="732"/>
      <c r="I256" s="732"/>
      <c r="J256" s="732"/>
      <c r="K256" s="732"/>
      <c r="L256" s="732"/>
      <c r="M256" s="732"/>
      <c r="N256" s="732"/>
      <c r="O256" s="751"/>
    </row>
    <row r="257" spans="1:15" ht="18.75" hidden="1">
      <c r="A257" s="733"/>
      <c r="B257" s="734"/>
      <c r="C257" s="734"/>
      <c r="D257" s="735"/>
      <c r="E257" s="735"/>
      <c r="F257" s="735"/>
      <c r="G257" s="735"/>
      <c r="H257" s="735"/>
      <c r="I257" s="735"/>
      <c r="J257" s="735"/>
      <c r="K257" s="735"/>
      <c r="L257" s="735"/>
      <c r="M257" s="735"/>
      <c r="N257" s="735"/>
      <c r="O257" s="751"/>
    </row>
    <row r="258" spans="1:15" s="501" customFormat="1" ht="18.75">
      <c r="A258" s="1068" t="s">
        <v>242</v>
      </c>
      <c r="B258" s="1069"/>
      <c r="C258" s="1070"/>
      <c r="D258" s="608"/>
      <c r="E258" s="608"/>
      <c r="F258" s="608"/>
      <c r="G258" s="608"/>
      <c r="H258" s="608"/>
      <c r="I258" s="608"/>
      <c r="J258" s="608"/>
      <c r="K258" s="608"/>
      <c r="L258" s="608"/>
      <c r="M258" s="608"/>
      <c r="N258" s="633"/>
      <c r="O258" s="608"/>
    </row>
    <row r="259" spans="1:15" ht="18.75">
      <c r="A259" s="1053" t="s">
        <v>243</v>
      </c>
      <c r="B259" s="1053"/>
      <c r="C259" s="1053"/>
      <c r="D259" s="567">
        <f>D39+D58+D69+D89+D104+D108+D111+D190+24350+D145</f>
        <v>2559134.4500000002</v>
      </c>
      <c r="E259" s="567">
        <f>E39+E58+E69+E89+E104+E108+E111+E190+E145</f>
        <v>37770</v>
      </c>
      <c r="F259" s="567">
        <f>F39+F58+F69+F89+F104+F108+F111+F190+F145</f>
        <v>260000</v>
      </c>
      <c r="G259" s="567">
        <f>G39+G58+G69+G89+G104+G108+G111+G190+24350+G145</f>
        <v>2336904.4500000002</v>
      </c>
      <c r="H259" s="567">
        <f>H39+H58+H69+H89+H104+H108+H111+H190+24350+H145</f>
        <v>2434968.29</v>
      </c>
      <c r="I259" s="567">
        <f>I39+I58+I69+I89+I104+I108+I111+I190+I145</f>
        <v>0</v>
      </c>
      <c r="J259" s="567">
        <f>J39+J58+J69+J89+J104+J108+J111+J190+J145</f>
        <v>-260000</v>
      </c>
      <c r="K259" s="567">
        <f>K39+K58+K69+K89+K104+K108+K111+K190+K145</f>
        <v>-260000</v>
      </c>
      <c r="L259" s="567">
        <f>L39+L58+L69+L89+L104+L108+L111+L190+24350+L145</f>
        <v>186286.15999999997</v>
      </c>
      <c r="M259" s="567">
        <f>M39+M58+M69+M89+M104+M108+M111+M190+24350+M145</f>
        <v>2336904.4500000002</v>
      </c>
      <c r="N259" s="568">
        <f>N39+N58+N69+N89+N104+N108+N111+N190+N145</f>
        <v>0</v>
      </c>
      <c r="O259" s="567">
        <f>O39+O58+O69+O89+O104+O108+O111+O190+24350+O145</f>
        <v>24350</v>
      </c>
    </row>
    <row r="260" spans="1:15" ht="18.75">
      <c r="A260" s="1053" t="s">
        <v>244</v>
      </c>
      <c r="B260" s="1053"/>
      <c r="C260" s="1053"/>
      <c r="D260" s="567">
        <f>D9+D14+D115+D182-24350</f>
        <v>17239400.170000002</v>
      </c>
      <c r="E260" s="567">
        <f>E9+E14+E115+E182</f>
        <v>97598</v>
      </c>
      <c r="F260" s="567">
        <f>F9+F14+F115+F182</f>
        <v>16016364</v>
      </c>
      <c r="G260" s="567">
        <f>G9+G14+G115+G182-24350</f>
        <v>1320634.17</v>
      </c>
      <c r="H260" s="567">
        <f>H9+H14+H115+H182-24350</f>
        <v>11908313.309999999</v>
      </c>
      <c r="I260" s="567">
        <f>I9+I14+I115+I182</f>
        <v>76222</v>
      </c>
      <c r="J260" s="567">
        <f>J9+J14+J115+J182</f>
        <v>-11353083.460000001</v>
      </c>
      <c r="K260" s="567">
        <f>K9+K14+K115+K182</f>
        <v>-11353083.460000001</v>
      </c>
      <c r="L260" s="567">
        <f>L9+L14+L115+L182-24350</f>
        <v>440747.32</v>
      </c>
      <c r="M260" s="567">
        <f>M9+M14+M115+M182-24350</f>
        <v>1096549.17</v>
      </c>
      <c r="N260" s="568">
        <f>N9+N14+N115+N182</f>
        <v>-4663280.54</v>
      </c>
      <c r="O260" s="567">
        <f>O9+O14+O115+O182-24350</f>
        <v>199735</v>
      </c>
    </row>
    <row r="261" spans="1:15" ht="18.75">
      <c r="A261" s="1053" t="s">
        <v>245</v>
      </c>
      <c r="B261" s="1053"/>
      <c r="C261" s="1053"/>
      <c r="D261" s="752">
        <f>SUM(D259:D260)</f>
        <v>19798534.620000001</v>
      </c>
      <c r="E261" s="752">
        <f t="shared" ref="E261:O261" si="44">SUM(E259:E260)</f>
        <v>135368</v>
      </c>
      <c r="F261" s="752">
        <f t="shared" si="44"/>
        <v>16276364</v>
      </c>
      <c r="G261" s="752">
        <f t="shared" si="44"/>
        <v>3657538.62</v>
      </c>
      <c r="H261" s="752">
        <f t="shared" si="44"/>
        <v>14343281.599999998</v>
      </c>
      <c r="I261" s="752">
        <f t="shared" si="44"/>
        <v>76222</v>
      </c>
      <c r="J261" s="752">
        <f t="shared" si="44"/>
        <v>-11613083.460000001</v>
      </c>
      <c r="K261" s="752">
        <f t="shared" si="44"/>
        <v>-11613083.460000001</v>
      </c>
      <c r="L261" s="752">
        <f t="shared" si="44"/>
        <v>627033.48</v>
      </c>
      <c r="M261" s="752">
        <f t="shared" si="44"/>
        <v>3433453.62</v>
      </c>
      <c r="N261" s="763">
        <f t="shared" si="44"/>
        <v>-4663280.54</v>
      </c>
      <c r="O261" s="752">
        <f t="shared" si="44"/>
        <v>224085</v>
      </c>
    </row>
    <row r="262" spans="1:15" ht="18.75">
      <c r="A262" s="1053"/>
      <c r="B262" s="1053"/>
      <c r="C262" s="1053"/>
      <c r="D262" s="567"/>
      <c r="E262" s="567"/>
      <c r="F262" s="567"/>
      <c r="G262" s="751">
        <f>L145+L111+L95+L81+L68+L58+L244+L240+L235</f>
        <v>0</v>
      </c>
      <c r="H262" s="751">
        <f>M145+M111+M95+M81+M68+M58+M244+M240+M235</f>
        <v>1089051.8</v>
      </c>
      <c r="I262" s="751">
        <f>N145+N111+N95+N81+N68+N58+N244+N240+N235</f>
        <v>0</v>
      </c>
      <c r="J262" s="751">
        <f>O145+O111+O95+O81+O68+O58+O244+O240+O235</f>
        <v>0</v>
      </c>
      <c r="K262" s="567"/>
      <c r="L262" s="567"/>
      <c r="M262" s="567"/>
      <c r="N262" s="568"/>
      <c r="O262" s="567"/>
    </row>
    <row r="263" spans="1:15" ht="18.75">
      <c r="A263" s="1053" t="s">
        <v>246</v>
      </c>
      <c r="B263" s="1053"/>
      <c r="C263" s="1053"/>
      <c r="D263" s="567">
        <f t="shared" ref="D263:O263" si="45">D235+D229</f>
        <v>492290.1</v>
      </c>
      <c r="E263" s="567">
        <f t="shared" si="45"/>
        <v>1102500</v>
      </c>
      <c r="F263" s="567">
        <f t="shared" si="45"/>
        <v>0</v>
      </c>
      <c r="G263" s="567">
        <f t="shared" si="45"/>
        <v>1594790.1</v>
      </c>
      <c r="H263" s="567">
        <f t="shared" si="45"/>
        <v>492290.1</v>
      </c>
      <c r="I263" s="567">
        <f t="shared" si="45"/>
        <v>0</v>
      </c>
      <c r="J263" s="567">
        <f t="shared" si="45"/>
        <v>0</v>
      </c>
      <c r="K263" s="567">
        <f t="shared" si="45"/>
        <v>0</v>
      </c>
      <c r="L263" s="567">
        <f t="shared" si="45"/>
        <v>1102500</v>
      </c>
      <c r="M263" s="567">
        <f t="shared" si="45"/>
        <v>1594790.1</v>
      </c>
      <c r="N263" s="568">
        <f t="shared" si="45"/>
        <v>0</v>
      </c>
      <c r="O263" s="567">
        <f t="shared" si="45"/>
        <v>0</v>
      </c>
    </row>
    <row r="264" spans="1:15" ht="18.75">
      <c r="A264" s="1053" t="s">
        <v>244</v>
      </c>
      <c r="B264" s="1053"/>
      <c r="C264" s="1053"/>
      <c r="D264" s="567">
        <f t="shared" ref="D264:O264" si="46">D197</f>
        <v>732530</v>
      </c>
      <c r="E264" s="567">
        <f t="shared" si="46"/>
        <v>0</v>
      </c>
      <c r="F264" s="567">
        <f t="shared" si="46"/>
        <v>0</v>
      </c>
      <c r="G264" s="567">
        <f t="shared" si="46"/>
        <v>732530</v>
      </c>
      <c r="H264" s="567">
        <f t="shared" si="46"/>
        <v>732530</v>
      </c>
      <c r="I264" s="567">
        <f t="shared" si="46"/>
        <v>0</v>
      </c>
      <c r="J264" s="567">
        <f t="shared" si="46"/>
        <v>0</v>
      </c>
      <c r="K264" s="567">
        <f t="shared" si="46"/>
        <v>0</v>
      </c>
      <c r="L264" s="567">
        <f t="shared" si="46"/>
        <v>0</v>
      </c>
      <c r="M264" s="567">
        <f t="shared" si="46"/>
        <v>732530</v>
      </c>
      <c r="N264" s="568">
        <f t="shared" si="46"/>
        <v>0</v>
      </c>
      <c r="O264" s="567">
        <f t="shared" si="46"/>
        <v>0</v>
      </c>
    </row>
    <row r="265" spans="1:15" ht="18.75">
      <c r="A265" s="1053" t="s">
        <v>247</v>
      </c>
      <c r="B265" s="1053"/>
      <c r="C265" s="1053"/>
      <c r="D265" s="752">
        <f>SUM(D263:D264)</f>
        <v>1224820.1000000001</v>
      </c>
      <c r="E265" s="752">
        <f t="shared" ref="E265:O265" si="47">SUM(E263:E264)</f>
        <v>1102500</v>
      </c>
      <c r="F265" s="752">
        <f t="shared" si="47"/>
        <v>0</v>
      </c>
      <c r="G265" s="752">
        <f t="shared" si="47"/>
        <v>2327320.1</v>
      </c>
      <c r="H265" s="752">
        <f t="shared" si="47"/>
        <v>1224820.1000000001</v>
      </c>
      <c r="I265" s="752">
        <f t="shared" si="47"/>
        <v>0</v>
      </c>
      <c r="J265" s="752">
        <f t="shared" si="47"/>
        <v>0</v>
      </c>
      <c r="K265" s="752">
        <f t="shared" si="47"/>
        <v>0</v>
      </c>
      <c r="L265" s="752">
        <f t="shared" si="47"/>
        <v>1102500</v>
      </c>
      <c r="M265" s="752">
        <f t="shared" si="47"/>
        <v>2327320.1</v>
      </c>
      <c r="N265" s="763">
        <f t="shared" si="47"/>
        <v>0</v>
      </c>
      <c r="O265" s="752">
        <f t="shared" si="47"/>
        <v>0</v>
      </c>
    </row>
    <row r="266" spans="1:15" ht="18.75">
      <c r="A266" s="1053"/>
      <c r="B266" s="1053"/>
      <c r="C266" s="1053"/>
      <c r="D266" s="567"/>
      <c r="E266" s="567"/>
      <c r="F266" s="567"/>
      <c r="G266" s="567"/>
      <c r="H266" s="567"/>
      <c r="I266" s="567"/>
      <c r="J266" s="567"/>
      <c r="K266" s="567"/>
      <c r="L266" s="567"/>
      <c r="M266" s="567"/>
      <c r="N266" s="568"/>
      <c r="O266" s="567"/>
    </row>
    <row r="267" spans="1:15" ht="18.75">
      <c r="A267" s="1054" t="s">
        <v>248</v>
      </c>
      <c r="B267" s="1054"/>
      <c r="C267" s="1054"/>
      <c r="D267" s="567">
        <f t="shared" ref="D267:O267" si="48">D238</f>
        <v>12691.25</v>
      </c>
      <c r="E267" s="567">
        <f t="shared" si="48"/>
        <v>0</v>
      </c>
      <c r="F267" s="567">
        <f t="shared" si="48"/>
        <v>0</v>
      </c>
      <c r="G267" s="567">
        <f t="shared" si="48"/>
        <v>12691.25</v>
      </c>
      <c r="H267" s="567">
        <f t="shared" si="48"/>
        <v>12691.25</v>
      </c>
      <c r="I267" s="567"/>
      <c r="J267" s="567"/>
      <c r="K267" s="567"/>
      <c r="L267" s="567">
        <f t="shared" si="48"/>
        <v>0</v>
      </c>
      <c r="M267" s="567">
        <f t="shared" si="48"/>
        <v>12691.25</v>
      </c>
      <c r="N267" s="568"/>
      <c r="O267" s="567">
        <f t="shared" si="48"/>
        <v>0</v>
      </c>
    </row>
    <row r="268" spans="1:15" ht="18.75">
      <c r="A268" s="1053" t="s">
        <v>249</v>
      </c>
      <c r="B268" s="1053"/>
      <c r="C268" s="1053"/>
      <c r="D268" s="513">
        <f>D244</f>
        <v>18404.55</v>
      </c>
      <c r="E268" s="513">
        <f>E244</f>
        <v>0</v>
      </c>
      <c r="F268" s="513"/>
      <c r="G268" s="513">
        <f>G244</f>
        <v>18404.55</v>
      </c>
      <c r="H268" s="513">
        <f>H244</f>
        <v>18404.55</v>
      </c>
      <c r="I268" s="513"/>
      <c r="J268" s="513"/>
      <c r="K268" s="513"/>
      <c r="L268" s="513">
        <f>L244</f>
        <v>0</v>
      </c>
      <c r="M268" s="513">
        <f>M244</f>
        <v>18404.55</v>
      </c>
      <c r="N268" s="556"/>
      <c r="O268" s="513">
        <v>0</v>
      </c>
    </row>
    <row r="269" spans="1:15" ht="18.75">
      <c r="A269" s="1008" t="s">
        <v>250</v>
      </c>
      <c r="B269" s="1008"/>
      <c r="C269" s="1008"/>
      <c r="D269" s="513">
        <f>D259+D263+D267+D268</f>
        <v>3082520.35</v>
      </c>
      <c r="E269" s="513">
        <f t="shared" ref="E269:O269" si="49">E259+E263+E267+E268</f>
        <v>1140270</v>
      </c>
      <c r="F269" s="513">
        <f t="shared" si="49"/>
        <v>260000</v>
      </c>
      <c r="G269" s="513">
        <f t="shared" si="49"/>
        <v>3962790.35</v>
      </c>
      <c r="H269" s="513">
        <f t="shared" si="49"/>
        <v>2958354.19</v>
      </c>
      <c r="I269" s="513">
        <f t="shared" si="49"/>
        <v>0</v>
      </c>
      <c r="J269" s="513">
        <f t="shared" si="49"/>
        <v>-260000</v>
      </c>
      <c r="K269" s="513">
        <f t="shared" si="49"/>
        <v>-260000</v>
      </c>
      <c r="L269" s="513">
        <f t="shared" si="49"/>
        <v>1288786.1599999999</v>
      </c>
      <c r="M269" s="513">
        <f t="shared" si="49"/>
        <v>3962790.35</v>
      </c>
      <c r="N269" s="556">
        <f t="shared" si="49"/>
        <v>0</v>
      </c>
      <c r="O269" s="513">
        <f t="shared" si="49"/>
        <v>24350</v>
      </c>
    </row>
    <row r="270" spans="1:15" ht="18.75">
      <c r="A270" s="1008" t="s">
        <v>244</v>
      </c>
      <c r="B270" s="1008"/>
      <c r="C270" s="1008"/>
      <c r="D270" s="513">
        <f>D260+D264</f>
        <v>17971930.170000002</v>
      </c>
      <c r="E270" s="513">
        <f t="shared" ref="E270:O270" si="50">E260+E264</f>
        <v>97598</v>
      </c>
      <c r="F270" s="513">
        <f t="shared" si="50"/>
        <v>16016364</v>
      </c>
      <c r="G270" s="513">
        <f t="shared" si="50"/>
        <v>2053164.17</v>
      </c>
      <c r="H270" s="513">
        <f t="shared" si="50"/>
        <v>12640843.309999999</v>
      </c>
      <c r="I270" s="513">
        <f t="shared" si="50"/>
        <v>76222</v>
      </c>
      <c r="J270" s="513">
        <f t="shared" si="50"/>
        <v>-11353083.460000001</v>
      </c>
      <c r="K270" s="513">
        <f t="shared" si="50"/>
        <v>-11353083.460000001</v>
      </c>
      <c r="L270" s="513">
        <f t="shared" si="50"/>
        <v>440747.32</v>
      </c>
      <c r="M270" s="513">
        <f t="shared" si="50"/>
        <v>1829079.17</v>
      </c>
      <c r="N270" s="556"/>
      <c r="O270" s="513">
        <f t="shared" si="50"/>
        <v>199735</v>
      </c>
    </row>
    <row r="271" spans="1:15" s="504" customFormat="1" ht="18.75">
      <c r="A271" s="1055" t="s">
        <v>233</v>
      </c>
      <c r="B271" s="1055"/>
      <c r="C271" s="1055"/>
      <c r="D271" s="753">
        <f>SUM(D269:D270)</f>
        <v>21054450.520000003</v>
      </c>
      <c r="E271" s="753">
        <f t="shared" ref="E271:O271" si="51">SUM(E269:E270)</f>
        <v>1237868</v>
      </c>
      <c r="F271" s="753">
        <f t="shared" si="51"/>
        <v>16276364</v>
      </c>
      <c r="G271" s="753">
        <f t="shared" si="51"/>
        <v>6015954.5199999996</v>
      </c>
      <c r="H271" s="753">
        <f t="shared" si="51"/>
        <v>15599197.499999998</v>
      </c>
      <c r="I271" s="753">
        <f t="shared" si="51"/>
        <v>76222</v>
      </c>
      <c r="J271" s="753">
        <f t="shared" si="51"/>
        <v>-11613083.460000001</v>
      </c>
      <c r="K271" s="753">
        <f t="shared" si="51"/>
        <v>-11613083.460000001</v>
      </c>
      <c r="L271" s="753">
        <f t="shared" si="51"/>
        <v>1729533.48</v>
      </c>
      <c r="M271" s="753">
        <f t="shared" si="51"/>
        <v>5791869.5199999996</v>
      </c>
      <c r="N271" s="764"/>
      <c r="O271" s="753">
        <f t="shared" si="51"/>
        <v>224085</v>
      </c>
    </row>
    <row r="272" spans="1:15" ht="0.75" customHeight="1">
      <c r="A272" s="1053"/>
      <c r="B272" s="1053"/>
      <c r="C272" s="1053"/>
      <c r="D272" s="513"/>
      <c r="E272" s="513"/>
      <c r="F272" s="513"/>
      <c r="G272" s="513"/>
      <c r="H272" s="513"/>
      <c r="I272" s="513"/>
      <c r="J272" s="513"/>
      <c r="K272" s="1051">
        <v>1822585.05</v>
      </c>
      <c r="L272" s="1052"/>
      <c r="M272" s="513"/>
      <c r="N272" s="556"/>
      <c r="O272" s="513"/>
    </row>
    <row r="273" spans="1:44" ht="18.75" hidden="1">
      <c r="A273" s="1053" t="s">
        <v>251</v>
      </c>
      <c r="B273" s="1053"/>
      <c r="C273" s="1053"/>
      <c r="D273" s="513"/>
      <c r="E273" s="513"/>
      <c r="F273" s="513"/>
      <c r="G273" s="513"/>
      <c r="H273" s="513"/>
      <c r="I273" s="513"/>
      <c r="J273" s="513"/>
      <c r="K273" s="513"/>
      <c r="L273" s="513"/>
      <c r="M273" s="513"/>
      <c r="N273" s="556"/>
      <c r="O273" s="513"/>
    </row>
    <row r="274" spans="1:44" ht="18.75">
      <c r="A274" s="714"/>
      <c r="B274" s="754" t="s">
        <v>252</v>
      </c>
      <c r="C274" s="511" t="s">
        <v>253</v>
      </c>
      <c r="D274" s="513"/>
      <c r="E274" s="513"/>
      <c r="F274" s="513"/>
      <c r="G274" s="513"/>
      <c r="H274" s="513"/>
      <c r="I274" s="513"/>
      <c r="J274" s="513"/>
      <c r="K274" s="513"/>
      <c r="L274" s="513"/>
      <c r="M274" s="513"/>
      <c r="N274" s="556"/>
      <c r="O274" s="513"/>
    </row>
    <row r="275" spans="1:44" ht="18.75">
      <c r="A275" s="594" t="s">
        <v>254</v>
      </c>
      <c r="B275" s="755">
        <f>D275-C275</f>
        <v>0</v>
      </c>
      <c r="C275" s="581">
        <v>596792.17000000004</v>
      </c>
      <c r="D275" s="697">
        <f t="shared" ref="D275:O275" si="52">D9</f>
        <v>596792.16999999993</v>
      </c>
      <c r="E275" s="697">
        <f t="shared" si="52"/>
        <v>0</v>
      </c>
      <c r="F275" s="697">
        <f t="shared" si="52"/>
        <v>0</v>
      </c>
      <c r="G275" s="697">
        <f t="shared" si="52"/>
        <v>596792.16999999993</v>
      </c>
      <c r="H275" s="697">
        <f t="shared" si="52"/>
        <v>459318.17</v>
      </c>
      <c r="I275" s="697">
        <f t="shared" si="52"/>
        <v>0</v>
      </c>
      <c r="J275" s="697">
        <f t="shared" si="52"/>
        <v>0</v>
      </c>
      <c r="K275" s="697">
        <f t="shared" si="52"/>
        <v>0</v>
      </c>
      <c r="L275" s="697">
        <f t="shared" si="52"/>
        <v>10020</v>
      </c>
      <c r="M275" s="697">
        <f t="shared" si="52"/>
        <v>469338.17</v>
      </c>
      <c r="N275" s="696">
        <f t="shared" si="52"/>
        <v>0</v>
      </c>
      <c r="O275" s="513">
        <f t="shared" si="52"/>
        <v>127454</v>
      </c>
      <c r="P275" s="288"/>
      <c r="Q275" s="288"/>
      <c r="R275" s="288"/>
      <c r="S275" s="288"/>
      <c r="T275" s="288"/>
      <c r="U275" s="288"/>
      <c r="V275" s="288"/>
      <c r="W275" s="288"/>
      <c r="X275" s="288"/>
      <c r="Y275" s="288"/>
      <c r="Z275" s="288"/>
      <c r="AA275" s="288"/>
      <c r="AB275" s="288"/>
      <c r="AC275" s="288"/>
      <c r="AD275" s="288"/>
      <c r="AE275" s="288"/>
      <c r="AF275" s="288"/>
      <c r="AG275" s="288"/>
      <c r="AH275" s="288"/>
      <c r="AI275" s="288"/>
      <c r="AJ275" s="288"/>
    </row>
    <row r="276" spans="1:44" ht="18.75">
      <c r="A276" s="756" t="s">
        <v>255</v>
      </c>
      <c r="B276" s="755">
        <f>D276-C276</f>
        <v>3295546</v>
      </c>
      <c r="C276" s="581">
        <v>14103942</v>
      </c>
      <c r="D276" s="697">
        <f t="shared" ref="D276:O276" si="53">D14+D115+D181+D198+D136</f>
        <v>17399488</v>
      </c>
      <c r="E276" s="697">
        <f t="shared" si="53"/>
        <v>97598</v>
      </c>
      <c r="F276" s="697">
        <f t="shared" si="53"/>
        <v>16016364</v>
      </c>
      <c r="G276" s="697">
        <f t="shared" si="53"/>
        <v>1480722</v>
      </c>
      <c r="H276" s="697">
        <f t="shared" si="53"/>
        <v>12205875.140000001</v>
      </c>
      <c r="I276" s="697">
        <f t="shared" si="53"/>
        <v>76222</v>
      </c>
      <c r="J276" s="697">
        <f t="shared" si="53"/>
        <v>-11353083.460000001</v>
      </c>
      <c r="K276" s="697">
        <f t="shared" si="53"/>
        <v>-11353083.460000001</v>
      </c>
      <c r="L276" s="697">
        <f t="shared" si="53"/>
        <v>455077.32</v>
      </c>
      <c r="M276" s="697">
        <f t="shared" si="53"/>
        <v>1384091</v>
      </c>
      <c r="N276" s="696">
        <f t="shared" si="53"/>
        <v>-4663280.54</v>
      </c>
      <c r="O276" s="513">
        <f t="shared" si="53"/>
        <v>96631</v>
      </c>
      <c r="P276" s="288"/>
      <c r="Q276" s="288"/>
      <c r="R276" s="288"/>
      <c r="S276" s="288"/>
      <c r="T276" s="288"/>
      <c r="U276" s="288"/>
      <c r="V276" s="288"/>
      <c r="W276" s="288"/>
      <c r="X276" s="288"/>
      <c r="Y276" s="288"/>
      <c r="Z276" s="288"/>
      <c r="AA276" s="288"/>
      <c r="AB276" s="288"/>
      <c r="AC276" s="288"/>
      <c r="AD276" s="288"/>
      <c r="AE276" s="288"/>
      <c r="AF276" s="288"/>
      <c r="AG276" s="288"/>
      <c r="AH276" s="288"/>
      <c r="AI276" s="288"/>
      <c r="AJ276" s="288"/>
    </row>
    <row r="277" spans="1:44" ht="18.75">
      <c r="A277" s="757" t="s">
        <v>28</v>
      </c>
      <c r="B277" s="755">
        <f>D277-C277</f>
        <v>-509095.40000000014</v>
      </c>
      <c r="C277" s="581">
        <v>1619057.28</v>
      </c>
      <c r="D277" s="697">
        <f t="shared" ref="D277:O277" si="54">D229+D190+D103+D88+D63+D39</f>
        <v>1109961.8799999999</v>
      </c>
      <c r="E277" s="697">
        <f t="shared" si="54"/>
        <v>1140270</v>
      </c>
      <c r="F277" s="697">
        <f t="shared" si="54"/>
        <v>260000</v>
      </c>
      <c r="G277" s="697">
        <f t="shared" si="54"/>
        <v>1990231.8800000001</v>
      </c>
      <c r="H277" s="697">
        <f t="shared" si="54"/>
        <v>1099821.8900000001</v>
      </c>
      <c r="I277" s="697">
        <f t="shared" si="54"/>
        <v>0</v>
      </c>
      <c r="J277" s="697">
        <f t="shared" si="54"/>
        <v>-260000</v>
      </c>
      <c r="K277" s="697">
        <f t="shared" si="54"/>
        <v>-260000</v>
      </c>
      <c r="L277" s="697">
        <f t="shared" si="54"/>
        <v>1150409.99</v>
      </c>
      <c r="M277" s="697">
        <f t="shared" si="54"/>
        <v>1990231.8800000001</v>
      </c>
      <c r="N277" s="696">
        <f t="shared" si="54"/>
        <v>0</v>
      </c>
      <c r="O277" s="513">
        <f t="shared" si="54"/>
        <v>0</v>
      </c>
      <c r="P277" s="288"/>
      <c r="Q277" s="288"/>
      <c r="R277" s="288"/>
      <c r="S277" s="288"/>
      <c r="T277" s="288"/>
      <c r="U277" s="288"/>
      <c r="V277" s="288"/>
      <c r="W277" s="288"/>
      <c r="X277" s="288"/>
      <c r="Y277" s="288"/>
      <c r="Z277" s="288"/>
      <c r="AA277" s="288"/>
      <c r="AB277" s="288"/>
      <c r="AC277" s="288"/>
      <c r="AD277" s="288"/>
      <c r="AE277" s="288"/>
      <c r="AF277" s="288"/>
      <c r="AG277" s="288"/>
      <c r="AH277" s="288"/>
      <c r="AI277" s="288"/>
      <c r="AJ277" s="288"/>
    </row>
    <row r="278" spans="1:44" ht="18.75">
      <c r="A278" s="758" t="s">
        <v>256</v>
      </c>
      <c r="B278" s="755">
        <f>D278-C278</f>
        <v>0</v>
      </c>
      <c r="C278" s="581">
        <v>859156.67</v>
      </c>
      <c r="D278" s="697">
        <f t="shared" ref="D278:O278" si="55">D108</f>
        <v>859156.67</v>
      </c>
      <c r="E278" s="697">
        <f t="shared" si="55"/>
        <v>0</v>
      </c>
      <c r="F278" s="697">
        <f t="shared" si="55"/>
        <v>0</v>
      </c>
      <c r="G278" s="697">
        <f t="shared" si="55"/>
        <v>859156.67</v>
      </c>
      <c r="H278" s="697">
        <f t="shared" si="55"/>
        <v>745130.5</v>
      </c>
      <c r="I278" s="697">
        <f t="shared" si="55"/>
        <v>0</v>
      </c>
      <c r="J278" s="697">
        <f t="shared" si="55"/>
        <v>0</v>
      </c>
      <c r="K278" s="697">
        <f t="shared" si="55"/>
        <v>0</v>
      </c>
      <c r="L278" s="697">
        <f t="shared" si="55"/>
        <v>114026.17</v>
      </c>
      <c r="M278" s="697">
        <f t="shared" si="55"/>
        <v>859156.67</v>
      </c>
      <c r="N278" s="696">
        <f t="shared" si="55"/>
        <v>0</v>
      </c>
      <c r="O278" s="513">
        <f t="shared" si="55"/>
        <v>0</v>
      </c>
      <c r="P278" s="288"/>
      <c r="Q278" s="288"/>
      <c r="R278" s="288"/>
      <c r="S278" s="288"/>
      <c r="T278" s="288"/>
      <c r="U278" s="288"/>
      <c r="V278" s="288"/>
      <c r="W278" s="288"/>
      <c r="X278" s="288"/>
      <c r="Y278" s="288"/>
      <c r="Z278" s="288"/>
      <c r="AA278" s="288"/>
      <c r="AB278" s="288"/>
      <c r="AC278" s="288"/>
      <c r="AD278" s="288"/>
      <c r="AE278" s="288"/>
      <c r="AF278" s="288"/>
      <c r="AG278" s="288"/>
      <c r="AH278" s="288"/>
      <c r="AI278" s="288"/>
      <c r="AJ278" s="288"/>
    </row>
    <row r="279" spans="1:44" s="503" customFormat="1" ht="18.75">
      <c r="A279" s="733" t="s">
        <v>257</v>
      </c>
      <c r="B279" s="755">
        <f>D279-C279</f>
        <v>152450</v>
      </c>
      <c r="C279" s="755">
        <v>936601.8</v>
      </c>
      <c r="D279" s="751">
        <f t="shared" ref="D279:O279" si="56">D145+D111+D95+D81+D68+D58+D244+D240+D235</f>
        <v>1089051.8</v>
      </c>
      <c r="E279" s="751">
        <f t="shared" si="56"/>
        <v>0</v>
      </c>
      <c r="F279" s="751">
        <f t="shared" si="56"/>
        <v>0</v>
      </c>
      <c r="G279" s="751">
        <f t="shared" si="56"/>
        <v>1089051.8</v>
      </c>
      <c r="H279" s="751">
        <f t="shared" si="56"/>
        <v>1089051.8</v>
      </c>
      <c r="I279" s="751">
        <f t="shared" si="56"/>
        <v>0</v>
      </c>
      <c r="J279" s="751">
        <f t="shared" si="56"/>
        <v>0</v>
      </c>
      <c r="K279" s="751">
        <f t="shared" si="56"/>
        <v>0</v>
      </c>
      <c r="L279" s="765">
        <f t="shared" si="56"/>
        <v>0</v>
      </c>
      <c r="M279" s="765">
        <f t="shared" si="56"/>
        <v>1089051.8</v>
      </c>
      <c r="N279" s="766">
        <f t="shared" si="56"/>
        <v>0</v>
      </c>
      <c r="O279" s="765">
        <f t="shared" si="56"/>
        <v>0</v>
      </c>
      <c r="P279" s="288"/>
      <c r="Q279" s="288"/>
      <c r="R279" s="288"/>
      <c r="S279" s="288"/>
      <c r="T279" s="288"/>
      <c r="U279" s="288"/>
      <c r="V279" s="288"/>
      <c r="W279" s="288"/>
      <c r="X279" s="288"/>
      <c r="Y279" s="288"/>
      <c r="Z279" s="288"/>
      <c r="AA279" s="288"/>
      <c r="AB279" s="288"/>
      <c r="AC279" s="288"/>
      <c r="AD279" s="288"/>
      <c r="AE279" s="288"/>
      <c r="AF279" s="288"/>
      <c r="AG279" s="288"/>
      <c r="AH279" s="288"/>
      <c r="AI279" s="288"/>
      <c r="AJ279" s="288"/>
      <c r="AK279"/>
      <c r="AL279"/>
      <c r="AM279"/>
      <c r="AN279"/>
      <c r="AO279"/>
      <c r="AP279"/>
      <c r="AQ279"/>
      <c r="AR279"/>
    </row>
    <row r="280" spans="1:44" s="504" customFormat="1" ht="18.75">
      <c r="A280" s="759" t="s">
        <v>233</v>
      </c>
      <c r="B280" s="760">
        <f>SUM(B275:B279)</f>
        <v>2938900.5999999996</v>
      </c>
      <c r="C280" s="760">
        <f>SUM(C275:C279)</f>
        <v>18115549.920000002</v>
      </c>
      <c r="D280" s="760">
        <f>SUM(D275:D279)</f>
        <v>21054450.520000003</v>
      </c>
      <c r="E280" s="761">
        <f t="shared" ref="E280:O280" si="57">SUM(E275:E279)</f>
        <v>1237868</v>
      </c>
      <c r="F280" s="761">
        <f t="shared" si="57"/>
        <v>16276364</v>
      </c>
      <c r="G280" s="761">
        <f t="shared" si="57"/>
        <v>6015954.5199999996</v>
      </c>
      <c r="H280" s="761">
        <f t="shared" si="57"/>
        <v>15599197.500000002</v>
      </c>
      <c r="I280" s="761">
        <f t="shared" si="57"/>
        <v>76222</v>
      </c>
      <c r="J280" s="761">
        <f t="shared" si="57"/>
        <v>-11613083.460000001</v>
      </c>
      <c r="K280" s="761">
        <f t="shared" si="57"/>
        <v>-11613083.460000001</v>
      </c>
      <c r="L280" s="761">
        <f t="shared" si="57"/>
        <v>1729533.48</v>
      </c>
      <c r="M280" s="761">
        <f t="shared" si="57"/>
        <v>5791869.5199999996</v>
      </c>
      <c r="N280" s="767">
        <f t="shared" si="57"/>
        <v>-4663280.54</v>
      </c>
      <c r="O280" s="761">
        <f t="shared" si="57"/>
        <v>224085</v>
      </c>
      <c r="P280" s="290"/>
      <c r="Q280" s="290"/>
      <c r="R280" s="290"/>
      <c r="S280" s="290"/>
      <c r="T280" s="290"/>
      <c r="U280" s="290"/>
      <c r="V280" s="290"/>
      <c r="W280" s="290"/>
      <c r="X280" s="290"/>
      <c r="Y280" s="290"/>
      <c r="Z280" s="290"/>
      <c r="AA280" s="290"/>
      <c r="AB280" s="290"/>
      <c r="AC280" s="290"/>
      <c r="AD280" s="290"/>
      <c r="AE280" s="290"/>
      <c r="AF280" s="290"/>
      <c r="AG280" s="290"/>
      <c r="AH280" s="290"/>
      <c r="AI280" s="290"/>
      <c r="AJ280" s="290"/>
    </row>
    <row r="281" spans="1:44" ht="18.75">
      <c r="A281" s="1072" t="s">
        <v>258</v>
      </c>
      <c r="B281" s="1072"/>
      <c r="C281" s="1072"/>
      <c r="D281" s="735">
        <v>18115549.920000002</v>
      </c>
      <c r="E281" s="735"/>
      <c r="F281" s="735"/>
      <c r="G281" s="735"/>
      <c r="H281" s="735">
        <v>11501448.779999999</v>
      </c>
      <c r="I281" s="1071">
        <f>I280+J280</f>
        <v>-11536861.460000001</v>
      </c>
      <c r="J281" s="1071"/>
      <c r="K281" s="735"/>
      <c r="L281" s="735"/>
      <c r="M281" s="735"/>
      <c r="N281" s="735">
        <f>M280-N280</f>
        <v>10455150.059999999</v>
      </c>
      <c r="O281" s="735"/>
      <c r="P281" s="288"/>
      <c r="Q281" s="288"/>
      <c r="R281" s="288"/>
      <c r="S281" s="288"/>
      <c r="T281" s="288"/>
      <c r="U281" s="288"/>
      <c r="V281" s="288"/>
      <c r="W281" s="288"/>
      <c r="X281" s="288"/>
      <c r="Y281" s="288"/>
      <c r="Z281" s="288"/>
      <c r="AA281" s="288"/>
      <c r="AB281" s="288"/>
      <c r="AC281" s="288"/>
      <c r="AD281" s="288"/>
      <c r="AE281" s="288"/>
      <c r="AF281" s="288"/>
      <c r="AG281" s="288"/>
      <c r="AH281" s="288"/>
      <c r="AI281" s="288"/>
      <c r="AJ281" s="288"/>
    </row>
    <row r="282" spans="1:44" ht="18.75">
      <c r="A282" s="733"/>
      <c r="B282" s="734" t="s">
        <v>252</v>
      </c>
      <c r="C282" s="734"/>
      <c r="D282" s="735">
        <f>D281-D280</f>
        <v>-2938900.6000000015</v>
      </c>
      <c r="E282" s="735"/>
      <c r="F282" s="735"/>
      <c r="G282" s="735"/>
      <c r="H282" s="735">
        <f>H281-H280</f>
        <v>-4097748.7200000025</v>
      </c>
      <c r="I282" s="735"/>
      <c r="J282" s="735"/>
      <c r="K282" s="735"/>
      <c r="L282" s="735"/>
      <c r="M282" s="735"/>
      <c r="N282" s="735"/>
      <c r="O282" s="735"/>
      <c r="P282" s="288"/>
      <c r="Q282" s="288"/>
      <c r="R282" s="288"/>
      <c r="S282" s="288"/>
      <c r="T282" s="288"/>
      <c r="U282" s="288"/>
      <c r="V282" s="288"/>
      <c r="W282" s="288"/>
      <c r="X282" s="288"/>
      <c r="Y282" s="288"/>
      <c r="Z282" s="288"/>
      <c r="AA282" s="288"/>
      <c r="AB282" s="288"/>
      <c r="AC282" s="288"/>
      <c r="AD282" s="288"/>
      <c r="AE282" s="288"/>
      <c r="AF282" s="288"/>
      <c r="AG282" s="288"/>
      <c r="AH282" s="288"/>
      <c r="AI282" s="288"/>
      <c r="AJ282" s="288"/>
    </row>
    <row r="283" spans="1:44">
      <c r="H283" s="762"/>
      <c r="I283" s="762"/>
      <c r="P283" s="288"/>
      <c r="Q283" s="288"/>
      <c r="R283" s="288"/>
      <c r="S283" s="288"/>
      <c r="T283" s="288"/>
      <c r="U283" s="288"/>
      <c r="V283" s="288"/>
      <c r="W283" s="288"/>
      <c r="X283" s="288"/>
      <c r="Y283" s="288"/>
      <c r="Z283" s="288"/>
      <c r="AA283" s="288"/>
      <c r="AB283" s="288"/>
      <c r="AC283" s="288"/>
      <c r="AD283" s="288"/>
      <c r="AE283" s="288"/>
      <c r="AF283" s="288"/>
      <c r="AG283" s="288"/>
      <c r="AH283" s="288"/>
      <c r="AI283" s="288"/>
      <c r="AJ283" s="288"/>
    </row>
    <row r="284" spans="1:44">
      <c r="H284" s="762"/>
      <c r="I284" s="762"/>
      <c r="P284" s="288"/>
      <c r="Q284" s="288"/>
      <c r="R284" s="288"/>
      <c r="S284" s="288"/>
      <c r="T284" s="288"/>
      <c r="U284" s="288"/>
      <c r="V284" s="288"/>
      <c r="W284" s="288"/>
      <c r="X284" s="288"/>
      <c r="Y284" s="288"/>
      <c r="Z284" s="288"/>
      <c r="AA284" s="288"/>
      <c r="AB284" s="288"/>
      <c r="AC284" s="288"/>
      <c r="AD284" s="288"/>
      <c r="AE284" s="288"/>
      <c r="AF284" s="288"/>
      <c r="AG284" s="288"/>
      <c r="AH284" s="288"/>
      <c r="AI284" s="288"/>
      <c r="AJ284" s="288"/>
    </row>
    <row r="285" spans="1:44">
      <c r="D285" s="302">
        <f>D280-D271</f>
        <v>0</v>
      </c>
      <c r="H285" s="762"/>
      <c r="I285" s="762"/>
    </row>
    <row r="286" spans="1:44">
      <c r="H286" s="762"/>
      <c r="I286" s="762"/>
    </row>
    <row r="287" spans="1:44">
      <c r="H287" s="762"/>
      <c r="I287" s="762"/>
    </row>
    <row r="288" spans="1:44">
      <c r="H288" s="762"/>
      <c r="I288" s="762"/>
    </row>
  </sheetData>
  <autoFilter ref="A3:AR12"/>
  <mergeCells count="69">
    <mergeCell ref="I281:J281"/>
    <mergeCell ref="A272:C272"/>
    <mergeCell ref="A260:C260"/>
    <mergeCell ref="A261:C261"/>
    <mergeCell ref="A268:C268"/>
    <mergeCell ref="A262:C262"/>
    <mergeCell ref="A281:C281"/>
    <mergeCell ref="A240:B240"/>
    <mergeCell ref="B241:L241"/>
    <mergeCell ref="A245:B245"/>
    <mergeCell ref="K246:L246"/>
    <mergeCell ref="C248:E248"/>
    <mergeCell ref="A258:C258"/>
    <mergeCell ref="A273:C273"/>
    <mergeCell ref="A263:C263"/>
    <mergeCell ref="A264:C264"/>
    <mergeCell ref="A265:C265"/>
    <mergeCell ref="A266:C266"/>
    <mergeCell ref="A267:C267"/>
    <mergeCell ref="A269:C269"/>
    <mergeCell ref="A270:C270"/>
    <mergeCell ref="A271:C271"/>
    <mergeCell ref="A137:B137"/>
    <mergeCell ref="A190:B190"/>
    <mergeCell ref="A191:B191"/>
    <mergeCell ref="A192:B192"/>
    <mergeCell ref="A195:B195"/>
    <mergeCell ref="K272:L272"/>
    <mergeCell ref="A259:C259"/>
    <mergeCell ref="B237:L237"/>
    <mergeCell ref="A199:B199"/>
    <mergeCell ref="B230:E230"/>
    <mergeCell ref="A109:B109"/>
    <mergeCell ref="A112:B112"/>
    <mergeCell ref="A113:B113"/>
    <mergeCell ref="A114:B114"/>
    <mergeCell ref="A116:B116"/>
    <mergeCell ref="A136:B136"/>
    <mergeCell ref="A145:B145"/>
    <mergeCell ref="A146:B146"/>
    <mergeCell ref="A181:B181"/>
    <mergeCell ref="A182:B182"/>
    <mergeCell ref="A236:B236"/>
    <mergeCell ref="B193:H194"/>
    <mergeCell ref="A183:B183"/>
    <mergeCell ref="A39:B39"/>
    <mergeCell ref="A108:B108"/>
    <mergeCell ref="A68:B68"/>
    <mergeCell ref="A69:B69"/>
    <mergeCell ref="A81:B81"/>
    <mergeCell ref="A82:B82"/>
    <mergeCell ref="A88:B88"/>
    <mergeCell ref="A89:B89"/>
    <mergeCell ref="A95:B95"/>
    <mergeCell ref="A96:B96"/>
    <mergeCell ref="A1:H1"/>
    <mergeCell ref="A4:B4"/>
    <mergeCell ref="A10:B10"/>
    <mergeCell ref="A15:B15"/>
    <mergeCell ref="A27:B27"/>
    <mergeCell ref="A38:B38"/>
    <mergeCell ref="A40:C40"/>
    <mergeCell ref="A58:B58"/>
    <mergeCell ref="A60:B60"/>
    <mergeCell ref="A63:B63"/>
    <mergeCell ref="A104:B104"/>
    <mergeCell ref="A105:B105"/>
    <mergeCell ref="A64:C64"/>
    <mergeCell ref="A103:B103"/>
  </mergeCells>
  <phoneticPr fontId="28" type="noConversion"/>
  <pageMargins left="0" right="0" top="0.98425196850393715" bottom="0.59055118110236227" header="0.51181102362204722" footer="0.51181102362204722"/>
  <pageSetup paperSize="9" scale="22" fitToHeight="9" orientation="landscape" r:id="rId1"/>
  <headerFooter alignWithMargins="0"/>
  <rowBreaks count="1" manualBreakCount="1">
    <brk id="46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AT305"/>
  <sheetViews>
    <sheetView view="pageBreakPreview" zoomScale="60" zoomScaleNormal="60" workbookViewId="0">
      <pane xSplit="1" ySplit="4" topLeftCell="B178" activePane="bottomRight" state="frozen"/>
      <selection activeCell="E229" sqref="E229"/>
      <selection pane="topRight" activeCell="E229" sqref="E229"/>
      <selection pane="bottomLeft" activeCell="E229" sqref="E229"/>
      <selection pane="bottomRight" activeCell="E229" sqref="E229"/>
    </sheetView>
  </sheetViews>
  <sheetFormatPr defaultRowHeight="15"/>
  <cols>
    <col min="1" max="1" width="33.5703125" style="12" customWidth="1"/>
    <col min="2" max="2" width="75.28515625" style="301" customWidth="1"/>
    <col min="3" max="3" width="22.85546875" style="14" customWidth="1"/>
    <col min="4" max="4" width="21.5703125" style="302" customWidth="1"/>
    <col min="5" max="5" width="20.42578125" style="302" customWidth="1"/>
    <col min="6" max="8" width="20" style="302" customWidth="1"/>
    <col min="9" max="9" width="20.140625" style="302" customWidth="1"/>
    <col min="10" max="10" width="19" style="302" customWidth="1"/>
    <col min="11" max="11" width="14.28515625" style="302" customWidth="1"/>
    <col min="12" max="12" width="20.140625" style="302" customWidth="1"/>
    <col min="13" max="13" width="21" style="302" customWidth="1"/>
    <col min="14" max="14" width="20.140625" style="302" customWidth="1"/>
    <col min="15" max="15" width="24.7109375" style="302" customWidth="1"/>
    <col min="16" max="16" width="18.28515625" style="302" customWidth="1"/>
    <col min="17" max="17" width="18.5703125" style="302" customWidth="1"/>
    <col min="18" max="18" width="10.42578125" style="303" bestFit="1" customWidth="1"/>
    <col min="19" max="19" width="14.85546875" style="303" bestFit="1" customWidth="1"/>
    <col min="20" max="16384" width="9.140625" style="303"/>
  </cols>
  <sheetData>
    <row r="1" spans="1:17" ht="15.75">
      <c r="A1" s="1085" t="s">
        <v>259</v>
      </c>
      <c r="B1" s="1085"/>
      <c r="C1" s="1007"/>
      <c r="D1" s="1007"/>
      <c r="E1" s="1007"/>
      <c r="F1" s="1007"/>
      <c r="G1" s="1007"/>
      <c r="H1" s="1007"/>
      <c r="I1" s="1007"/>
      <c r="J1" s="1007"/>
      <c r="K1" s="326"/>
      <c r="L1" s="327"/>
      <c r="M1" s="326"/>
      <c r="N1" s="328"/>
      <c r="O1" s="328"/>
      <c r="P1" s="328"/>
      <c r="Q1" s="328"/>
    </row>
    <row r="2" spans="1:17">
      <c r="A2" s="17"/>
      <c r="B2" s="304"/>
      <c r="C2" s="19"/>
      <c r="D2" s="305"/>
      <c r="E2" s="305"/>
      <c r="F2" s="305"/>
      <c r="G2" s="305"/>
      <c r="H2" s="305"/>
      <c r="I2" s="305"/>
      <c r="J2" s="305"/>
      <c r="K2" s="305"/>
      <c r="L2" s="329"/>
      <c r="M2" s="305"/>
      <c r="N2" s="305"/>
      <c r="O2" s="305"/>
      <c r="P2" s="305"/>
      <c r="Q2" s="305"/>
    </row>
    <row r="3" spans="1:17" s="291" customFormat="1" ht="75">
      <c r="A3" s="306" t="s">
        <v>1</v>
      </c>
      <c r="B3" s="306" t="s">
        <v>2</v>
      </c>
      <c r="C3" s="306" t="s">
        <v>3</v>
      </c>
      <c r="D3" s="307" t="s">
        <v>260</v>
      </c>
      <c r="E3" s="307" t="s">
        <v>261</v>
      </c>
      <c r="F3" s="307" t="s">
        <v>262</v>
      </c>
      <c r="G3" s="307" t="s">
        <v>263</v>
      </c>
      <c r="H3" s="307" t="s">
        <v>264</v>
      </c>
      <c r="I3" s="307" t="s">
        <v>265</v>
      </c>
      <c r="J3" s="307" t="s">
        <v>266</v>
      </c>
      <c r="K3" s="307" t="s">
        <v>267</v>
      </c>
      <c r="L3" s="307" t="s">
        <v>268</v>
      </c>
      <c r="M3" s="307" t="s">
        <v>11</v>
      </c>
      <c r="N3" s="307" t="s">
        <v>269</v>
      </c>
      <c r="O3" s="307" t="s">
        <v>270</v>
      </c>
      <c r="P3" s="330" t="s">
        <v>271</v>
      </c>
      <c r="Q3" s="307" t="s">
        <v>15</v>
      </c>
    </row>
    <row r="4" spans="1:17" ht="20.25" hidden="1">
      <c r="A4" s="1086" t="s">
        <v>16</v>
      </c>
      <c r="B4" s="1086"/>
      <c r="C4" s="25" t="s">
        <v>17</v>
      </c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31"/>
      <c r="O4" s="308"/>
      <c r="P4" s="332"/>
      <c r="Q4" s="308"/>
    </row>
    <row r="5" spans="1:17" s="292" customFormat="1" ht="20.25" hidden="1">
      <c r="A5" s="309" t="s">
        <v>18</v>
      </c>
      <c r="B5" s="154" t="s">
        <v>272</v>
      </c>
      <c r="C5" s="33"/>
      <c r="D5" s="310">
        <v>131469</v>
      </c>
      <c r="E5" s="310"/>
      <c r="F5" s="310">
        <v>131469</v>
      </c>
      <c r="G5" s="310"/>
      <c r="H5" s="310"/>
      <c r="I5" s="310">
        <f>D5+E5-F5</f>
        <v>0</v>
      </c>
      <c r="J5" s="310">
        <v>131469</v>
      </c>
      <c r="K5" s="310"/>
      <c r="L5" s="310">
        <v>131469</v>
      </c>
      <c r="M5" s="310">
        <v>0</v>
      </c>
      <c r="N5" s="310">
        <v>0</v>
      </c>
      <c r="O5" s="310">
        <v>0</v>
      </c>
      <c r="P5" s="333">
        <v>0</v>
      </c>
      <c r="Q5" s="310">
        <f t="shared" ref="Q5:Q17" si="0">I5-O5</f>
        <v>0</v>
      </c>
    </row>
    <row r="6" spans="1:17" ht="20.25" hidden="1">
      <c r="A6" s="27" t="s">
        <v>18</v>
      </c>
      <c r="B6" s="109" t="s">
        <v>273</v>
      </c>
      <c r="C6" s="29"/>
      <c r="D6" s="308">
        <v>298155</v>
      </c>
      <c r="E6" s="308"/>
      <c r="F6" s="308"/>
      <c r="G6" s="308"/>
      <c r="H6" s="308"/>
      <c r="I6" s="308">
        <f>D6+E6-F6</f>
        <v>298155</v>
      </c>
      <c r="J6" s="308">
        <v>170701</v>
      </c>
      <c r="K6" s="308"/>
      <c r="L6" s="308">
        <v>0</v>
      </c>
      <c r="M6" s="308">
        <v>0</v>
      </c>
      <c r="N6" s="334">
        <v>10020</v>
      </c>
      <c r="O6" s="334">
        <f>J6+N6</f>
        <v>180721</v>
      </c>
      <c r="P6" s="332">
        <v>0</v>
      </c>
      <c r="Q6" s="346">
        <f t="shared" si="0"/>
        <v>117434</v>
      </c>
    </row>
    <row r="7" spans="1:17" ht="20.25" hidden="1">
      <c r="A7" s="27" t="s">
        <v>18</v>
      </c>
      <c r="B7" s="311" t="s">
        <v>21</v>
      </c>
      <c r="C7" s="31"/>
      <c r="D7" s="308">
        <v>21271.97</v>
      </c>
      <c r="E7" s="308"/>
      <c r="F7" s="308"/>
      <c r="G7" s="308"/>
      <c r="H7" s="308"/>
      <c r="I7" s="308">
        <f>D7+E7-F7</f>
        <v>21271.97</v>
      </c>
      <c r="J7" s="308">
        <v>21271.97</v>
      </c>
      <c r="K7" s="308"/>
      <c r="L7" s="308">
        <v>0</v>
      </c>
      <c r="M7" s="308">
        <v>0</v>
      </c>
      <c r="N7" s="308">
        <v>0</v>
      </c>
      <c r="O7" s="308">
        <f>J7+N7</f>
        <v>21271.97</v>
      </c>
      <c r="P7" s="332">
        <v>0</v>
      </c>
      <c r="Q7" s="346">
        <f t="shared" si="0"/>
        <v>0</v>
      </c>
    </row>
    <row r="8" spans="1:17" s="292" customFormat="1" ht="20.25" hidden="1">
      <c r="A8" s="309" t="s">
        <v>18</v>
      </c>
      <c r="B8" s="312" t="s">
        <v>274</v>
      </c>
      <c r="C8" s="33"/>
      <c r="D8" s="310">
        <v>145896.20000000001</v>
      </c>
      <c r="E8" s="310"/>
      <c r="F8" s="310">
        <v>145896.20000000001</v>
      </c>
      <c r="G8" s="310"/>
      <c r="H8" s="310"/>
      <c r="I8" s="310">
        <f>D8+E8-F8</f>
        <v>0</v>
      </c>
      <c r="J8" s="310">
        <v>145896.20000000001</v>
      </c>
      <c r="K8" s="310"/>
      <c r="L8" s="310">
        <v>145896.20000000001</v>
      </c>
      <c r="M8" s="310">
        <v>0</v>
      </c>
      <c r="N8" s="310">
        <v>0</v>
      </c>
      <c r="O8" s="310">
        <v>0</v>
      </c>
      <c r="P8" s="333">
        <v>0</v>
      </c>
      <c r="Q8" s="310">
        <f t="shared" si="0"/>
        <v>0</v>
      </c>
    </row>
    <row r="9" spans="1:17" s="292" customFormat="1" ht="20.25">
      <c r="A9" s="309" t="s">
        <v>275</v>
      </c>
      <c r="B9" s="154" t="s">
        <v>276</v>
      </c>
      <c r="C9" s="33"/>
      <c r="D9" s="310">
        <v>0</v>
      </c>
      <c r="E9" s="310">
        <v>496769</v>
      </c>
      <c r="F9" s="310">
        <v>0</v>
      </c>
      <c r="G9" s="310"/>
      <c r="H9" s="310"/>
      <c r="I9" s="310">
        <v>496769</v>
      </c>
      <c r="J9" s="310">
        <v>0</v>
      </c>
      <c r="K9" s="310"/>
      <c r="L9" s="310">
        <v>0</v>
      </c>
      <c r="M9" s="310">
        <v>0</v>
      </c>
      <c r="N9" s="310">
        <v>496769</v>
      </c>
      <c r="O9" s="310">
        <f>J9+N9</f>
        <v>496769</v>
      </c>
      <c r="P9" s="333">
        <v>0</v>
      </c>
      <c r="Q9" s="310">
        <f t="shared" si="0"/>
        <v>0</v>
      </c>
    </row>
    <row r="10" spans="1:17" ht="20.25">
      <c r="A10" s="27" t="s">
        <v>277</v>
      </c>
      <c r="B10" s="36" t="s">
        <v>278</v>
      </c>
      <c r="C10" s="36"/>
      <c r="D10" s="308"/>
      <c r="E10" s="308">
        <v>1191660</v>
      </c>
      <c r="F10" s="308"/>
      <c r="G10" s="308">
        <v>685135.66</v>
      </c>
      <c r="H10" s="308">
        <v>1191660</v>
      </c>
      <c r="I10" s="308">
        <v>1191660</v>
      </c>
      <c r="J10" s="308">
        <v>0</v>
      </c>
      <c r="K10" s="308"/>
      <c r="L10" s="308">
        <v>0</v>
      </c>
      <c r="M10" s="308">
        <v>0</v>
      </c>
      <c r="N10" s="308">
        <v>1191660</v>
      </c>
      <c r="O10" s="308">
        <v>1191660</v>
      </c>
      <c r="P10" s="332">
        <v>0</v>
      </c>
      <c r="Q10" s="346">
        <f t="shared" si="0"/>
        <v>0</v>
      </c>
    </row>
    <row r="11" spans="1:17" ht="20.25">
      <c r="A11" s="27" t="s">
        <v>277</v>
      </c>
      <c r="B11" s="36" t="s">
        <v>279</v>
      </c>
      <c r="C11" s="36"/>
      <c r="D11" s="308"/>
      <c r="E11" s="308">
        <v>915975</v>
      </c>
      <c r="F11" s="308"/>
      <c r="G11" s="308">
        <v>492694.85</v>
      </c>
      <c r="H11" s="308">
        <v>915975</v>
      </c>
      <c r="I11" s="308">
        <v>915975</v>
      </c>
      <c r="J11" s="308">
        <v>0</v>
      </c>
      <c r="K11" s="308"/>
      <c r="L11" s="308">
        <v>0</v>
      </c>
      <c r="M11" s="308">
        <v>0</v>
      </c>
      <c r="N11" s="308">
        <v>915975</v>
      </c>
      <c r="O11" s="308">
        <v>915975</v>
      </c>
      <c r="P11" s="332">
        <v>0</v>
      </c>
      <c r="Q11" s="346">
        <f t="shared" si="0"/>
        <v>0</v>
      </c>
    </row>
    <row r="12" spans="1:17" ht="20.25">
      <c r="A12" s="27" t="s">
        <v>277</v>
      </c>
      <c r="B12" s="36" t="s">
        <v>280</v>
      </c>
      <c r="C12" s="36"/>
      <c r="D12" s="308"/>
      <c r="E12" s="308">
        <v>1404284</v>
      </c>
      <c r="F12" s="308"/>
      <c r="G12" s="308">
        <v>843957.3</v>
      </c>
      <c r="H12" s="308">
        <v>1404284</v>
      </c>
      <c r="I12" s="308">
        <v>1404284</v>
      </c>
      <c r="J12" s="308">
        <v>0</v>
      </c>
      <c r="K12" s="308"/>
      <c r="L12" s="308">
        <v>0</v>
      </c>
      <c r="M12" s="308">
        <v>0</v>
      </c>
      <c r="N12" s="308">
        <v>1404284</v>
      </c>
      <c r="O12" s="308">
        <v>1404284</v>
      </c>
      <c r="P12" s="332">
        <v>0</v>
      </c>
      <c r="Q12" s="346">
        <f t="shared" si="0"/>
        <v>0</v>
      </c>
    </row>
    <row r="13" spans="1:17" ht="20.25">
      <c r="A13" s="27" t="s">
        <v>277</v>
      </c>
      <c r="B13" s="36" t="s">
        <v>281</v>
      </c>
      <c r="C13" s="36"/>
      <c r="D13" s="308"/>
      <c r="E13" s="308">
        <v>942332</v>
      </c>
      <c r="F13" s="308"/>
      <c r="G13" s="308">
        <v>660790.74</v>
      </c>
      <c r="H13" s="308">
        <v>942332</v>
      </c>
      <c r="I13" s="308">
        <v>942332</v>
      </c>
      <c r="J13" s="308">
        <v>0</v>
      </c>
      <c r="K13" s="308"/>
      <c r="L13" s="308">
        <v>0</v>
      </c>
      <c r="M13" s="308">
        <v>0</v>
      </c>
      <c r="N13" s="308">
        <v>942332</v>
      </c>
      <c r="O13" s="308">
        <v>942332</v>
      </c>
      <c r="P13" s="332">
        <v>0</v>
      </c>
      <c r="Q13" s="346">
        <f t="shared" si="0"/>
        <v>0</v>
      </c>
    </row>
    <row r="14" spans="1:17" ht="20.25">
      <c r="A14" s="27" t="s">
        <v>277</v>
      </c>
      <c r="B14" s="36" t="s">
        <v>282</v>
      </c>
      <c r="C14" s="36"/>
      <c r="D14" s="308"/>
      <c r="E14" s="308">
        <v>779608</v>
      </c>
      <c r="F14" s="308"/>
      <c r="G14" s="308">
        <v>519358.34</v>
      </c>
      <c r="H14" s="308">
        <v>779608</v>
      </c>
      <c r="I14" s="308">
        <v>779608</v>
      </c>
      <c r="J14" s="308">
        <v>0</v>
      </c>
      <c r="K14" s="308"/>
      <c r="L14" s="308">
        <v>0</v>
      </c>
      <c r="M14" s="308">
        <v>0</v>
      </c>
      <c r="N14" s="308">
        <v>779608</v>
      </c>
      <c r="O14" s="308">
        <v>779608</v>
      </c>
      <c r="P14" s="332">
        <v>0</v>
      </c>
      <c r="Q14" s="346">
        <f t="shared" si="0"/>
        <v>0</v>
      </c>
    </row>
    <row r="15" spans="1:17" ht="20.25">
      <c r="A15" s="27" t="s">
        <v>277</v>
      </c>
      <c r="B15" s="36" t="s">
        <v>283</v>
      </c>
      <c r="C15" s="36"/>
      <c r="D15" s="308"/>
      <c r="E15" s="308">
        <v>841844</v>
      </c>
      <c r="F15" s="308"/>
      <c r="G15" s="308">
        <v>446323.57</v>
      </c>
      <c r="H15" s="308">
        <v>841844</v>
      </c>
      <c r="I15" s="308">
        <v>841844</v>
      </c>
      <c r="J15" s="308">
        <v>0</v>
      </c>
      <c r="K15" s="308"/>
      <c r="L15" s="308">
        <v>0</v>
      </c>
      <c r="M15" s="308">
        <v>0</v>
      </c>
      <c r="N15" s="308">
        <v>841844</v>
      </c>
      <c r="O15" s="308">
        <v>841844</v>
      </c>
      <c r="P15" s="332">
        <v>0</v>
      </c>
      <c r="Q15" s="346">
        <f t="shared" si="0"/>
        <v>0</v>
      </c>
    </row>
    <row r="16" spans="1:17" ht="20.25">
      <c r="A16" s="27" t="s">
        <v>277</v>
      </c>
      <c r="B16" s="36" t="s">
        <v>284</v>
      </c>
      <c r="C16" s="36"/>
      <c r="D16" s="308"/>
      <c r="E16" s="308">
        <v>1179017</v>
      </c>
      <c r="F16" s="308"/>
      <c r="G16" s="308">
        <v>675861.41</v>
      </c>
      <c r="H16" s="308">
        <v>1179017</v>
      </c>
      <c r="I16" s="308">
        <v>1179017</v>
      </c>
      <c r="J16" s="308">
        <v>0</v>
      </c>
      <c r="K16" s="308"/>
      <c r="L16" s="308">
        <v>0</v>
      </c>
      <c r="M16" s="308">
        <v>0</v>
      </c>
      <c r="N16" s="308">
        <v>1179017</v>
      </c>
      <c r="O16" s="308">
        <v>1179017</v>
      </c>
      <c r="P16" s="332">
        <v>0</v>
      </c>
      <c r="Q16" s="346">
        <f t="shared" si="0"/>
        <v>0</v>
      </c>
    </row>
    <row r="17" spans="1:17" ht="20.25">
      <c r="A17" s="27" t="s">
        <v>277</v>
      </c>
      <c r="B17" s="36" t="s">
        <v>285</v>
      </c>
      <c r="C17" s="36"/>
      <c r="D17" s="308"/>
      <c r="E17" s="308">
        <v>1375343</v>
      </c>
      <c r="F17" s="308"/>
      <c r="G17" s="308">
        <v>821930.94</v>
      </c>
      <c r="H17" s="308">
        <v>1375343</v>
      </c>
      <c r="I17" s="308">
        <v>1375343</v>
      </c>
      <c r="J17" s="308">
        <v>0</v>
      </c>
      <c r="K17" s="308"/>
      <c r="L17" s="308">
        <v>0</v>
      </c>
      <c r="M17" s="308">
        <v>0</v>
      </c>
      <c r="N17" s="308">
        <v>1375343</v>
      </c>
      <c r="O17" s="308">
        <v>1375343</v>
      </c>
      <c r="P17" s="332">
        <v>0</v>
      </c>
      <c r="Q17" s="346">
        <f t="shared" si="0"/>
        <v>0</v>
      </c>
    </row>
    <row r="18" spans="1:17" s="293" customFormat="1" ht="20.25">
      <c r="A18" s="43"/>
      <c r="B18" s="313" t="s">
        <v>23</v>
      </c>
      <c r="C18" s="45"/>
      <c r="D18" s="314">
        <f>SUM(D5:D17)</f>
        <v>596792.16999999993</v>
      </c>
      <c r="E18" s="314">
        <f>SUM(E5:E17)</f>
        <v>9126832</v>
      </c>
      <c r="F18" s="314">
        <f>SUM(F5:F17)</f>
        <v>277365.2</v>
      </c>
      <c r="G18" s="314">
        <f>SUM(G5:G17)</f>
        <v>5146052.8099999987</v>
      </c>
      <c r="H18" s="314">
        <f>SUM(H5:H17)</f>
        <v>8630063</v>
      </c>
      <c r="I18" s="316">
        <f>I6+I5+I7+I8+I9+I10+I11+I12+I13+I14+I15+I16+I17</f>
        <v>9446258.9699999988</v>
      </c>
      <c r="J18" s="316">
        <f>J6+J5+J7+J8</f>
        <v>469338.17</v>
      </c>
      <c r="K18" s="316">
        <f>K6+K5+K7+K8</f>
        <v>0</v>
      </c>
      <c r="L18" s="316">
        <f>L6+L5+L7+L8</f>
        <v>277365.2</v>
      </c>
      <c r="M18" s="316">
        <f>M6+M5+M7+M8</f>
        <v>0</v>
      </c>
      <c r="N18" s="316">
        <f>N6+N5+N7+N8+N9+N10+N11+N12+N13+N14+N15+N16+N17</f>
        <v>9136852</v>
      </c>
      <c r="O18" s="316">
        <f>O6+O5+O7+O8+O9+O10+O11+O12+O13+O14+O15+O16+O17</f>
        <v>9328824.9699999988</v>
      </c>
      <c r="P18" s="316">
        <f>P6+P5+P7+P8+P9+P10+P11+P12+P13+P14+P15+P16+P17</f>
        <v>0</v>
      </c>
      <c r="Q18" s="316">
        <f>Q6+Q5+Q7+Q8+Q9+Q10+Q11+Q12+Q13+Q14+Q15+Q16+Q17</f>
        <v>117434</v>
      </c>
    </row>
    <row r="19" spans="1:17" ht="20.25" hidden="1">
      <c r="A19" s="1087" t="s">
        <v>24</v>
      </c>
      <c r="B19" s="1088"/>
      <c r="C19" s="47" t="s">
        <v>25</v>
      </c>
      <c r="D19" s="315"/>
      <c r="E19" s="315"/>
      <c r="F19" s="315"/>
      <c r="G19" s="315"/>
      <c r="H19" s="315"/>
      <c r="I19" s="315">
        <f>D19+E19-F19</f>
        <v>0</v>
      </c>
      <c r="J19" s="315"/>
      <c r="K19" s="315"/>
      <c r="L19" s="315"/>
      <c r="M19" s="315"/>
      <c r="N19" s="315"/>
      <c r="O19" s="315"/>
      <c r="P19" s="335"/>
      <c r="Q19" s="346"/>
    </row>
    <row r="20" spans="1:17" ht="20.25" hidden="1">
      <c r="A20" s="27" t="s">
        <v>18</v>
      </c>
      <c r="B20" s="109" t="s">
        <v>26</v>
      </c>
      <c r="C20" s="29"/>
      <c r="D20" s="308">
        <v>37608</v>
      </c>
      <c r="E20" s="308"/>
      <c r="F20" s="308"/>
      <c r="G20" s="308"/>
      <c r="H20" s="308"/>
      <c r="I20" s="308">
        <f>D20+E20-F20</f>
        <v>37608</v>
      </c>
      <c r="J20" s="308">
        <v>29575</v>
      </c>
      <c r="K20" s="308"/>
      <c r="L20" s="308"/>
      <c r="M20" s="308"/>
      <c r="N20" s="334">
        <v>1260</v>
      </c>
      <c r="O20" s="334">
        <f>J20+N20</f>
        <v>30835</v>
      </c>
      <c r="P20" s="336"/>
      <c r="Q20" s="346">
        <f>I20-O20</f>
        <v>6773</v>
      </c>
    </row>
    <row r="21" spans="1:17" ht="20.25" hidden="1">
      <c r="A21" s="27" t="s">
        <v>18</v>
      </c>
      <c r="B21" s="109" t="s">
        <v>27</v>
      </c>
      <c r="C21" s="29"/>
      <c r="D21" s="308">
        <v>502723</v>
      </c>
      <c r="E21" s="308"/>
      <c r="F21" s="308"/>
      <c r="G21" s="308"/>
      <c r="H21" s="308"/>
      <c r="I21" s="308">
        <f>D21+E21-F21</f>
        <v>502723</v>
      </c>
      <c r="J21" s="308">
        <v>414125</v>
      </c>
      <c r="K21" s="308"/>
      <c r="L21" s="308"/>
      <c r="M21" s="308"/>
      <c r="N21" s="334">
        <v>16896</v>
      </c>
      <c r="O21" s="334">
        <f>J21+N21</f>
        <v>431021</v>
      </c>
      <c r="P21" s="336"/>
      <c r="Q21" s="346">
        <f>I21-O21</f>
        <v>71702</v>
      </c>
    </row>
    <row r="22" spans="1:17" ht="20.25" hidden="1">
      <c r="A22" s="27"/>
      <c r="B22" s="109"/>
      <c r="C22" s="29"/>
      <c r="D22" s="308"/>
      <c r="E22" s="308">
        <v>0</v>
      </c>
      <c r="F22" s="308">
        <v>0</v>
      </c>
      <c r="G22" s="308">
        <v>0</v>
      </c>
      <c r="H22" s="308">
        <v>0</v>
      </c>
      <c r="I22" s="308">
        <v>0</v>
      </c>
      <c r="J22" s="308">
        <v>0</v>
      </c>
      <c r="K22" s="308">
        <v>0</v>
      </c>
      <c r="L22" s="308">
        <v>0</v>
      </c>
      <c r="M22" s="308">
        <v>0</v>
      </c>
      <c r="N22" s="308">
        <v>0</v>
      </c>
      <c r="O22" s="308">
        <v>0</v>
      </c>
      <c r="P22" s="308">
        <v>0</v>
      </c>
      <c r="Q22" s="308">
        <v>0</v>
      </c>
    </row>
    <row r="23" spans="1:17" s="293" customFormat="1" ht="20.25" hidden="1">
      <c r="A23" s="43"/>
      <c r="B23" s="313" t="s">
        <v>23</v>
      </c>
      <c r="C23" s="52"/>
      <c r="D23" s="316">
        <f>SUM(D20:D22)</f>
        <v>540331</v>
      </c>
      <c r="E23" s="316">
        <f>SUM(E20:E22)</f>
        <v>0</v>
      </c>
      <c r="F23" s="316">
        <f>SUM(F20:F22)</f>
        <v>0</v>
      </c>
      <c r="G23" s="317"/>
      <c r="H23" s="317"/>
      <c r="I23" s="337">
        <f>D23+E23-F23</f>
        <v>540331</v>
      </c>
      <c r="J23" s="338">
        <f t="shared" ref="J23:Q23" si="1">SUM(J20:J22)</f>
        <v>443700</v>
      </c>
      <c r="K23" s="338">
        <f t="shared" si="1"/>
        <v>0</v>
      </c>
      <c r="L23" s="338">
        <f t="shared" si="1"/>
        <v>0</v>
      </c>
      <c r="M23" s="338">
        <f t="shared" si="1"/>
        <v>0</v>
      </c>
      <c r="N23" s="316">
        <f t="shared" si="1"/>
        <v>18156</v>
      </c>
      <c r="O23" s="316">
        <f t="shared" si="1"/>
        <v>461856</v>
      </c>
      <c r="P23" s="339"/>
      <c r="Q23" s="347">
        <f t="shared" si="1"/>
        <v>78475</v>
      </c>
    </row>
    <row r="24" spans="1:17" ht="20.25" hidden="1">
      <c r="A24" s="1089" t="s">
        <v>28</v>
      </c>
      <c r="B24" s="1090"/>
      <c r="C24" s="47" t="s">
        <v>29</v>
      </c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35"/>
      <c r="Q24" s="308"/>
    </row>
    <row r="25" spans="1:17" ht="20.25">
      <c r="A25" s="27"/>
      <c r="B25" s="109"/>
      <c r="C25" s="29"/>
      <c r="D25" s="308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8"/>
      <c r="P25" s="332"/>
      <c r="Q25" s="308"/>
    </row>
    <row r="26" spans="1:17" ht="20.25">
      <c r="A26" s="27"/>
      <c r="B26" s="109"/>
      <c r="C26" s="29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32"/>
      <c r="Q26" s="308"/>
    </row>
    <row r="27" spans="1:17" ht="20.25">
      <c r="A27" s="27" t="s">
        <v>18</v>
      </c>
      <c r="B27" s="109" t="s">
        <v>30</v>
      </c>
      <c r="C27" s="29"/>
      <c r="D27" s="308">
        <v>41397</v>
      </c>
      <c r="E27" s="308"/>
      <c r="F27" s="308"/>
      <c r="G27" s="308"/>
      <c r="H27" s="308"/>
      <c r="I27" s="308">
        <f t="shared" ref="I27:I35" si="2">D27</f>
        <v>41397</v>
      </c>
      <c r="J27" s="308">
        <v>41397</v>
      </c>
      <c r="K27" s="308"/>
      <c r="L27" s="308"/>
      <c r="M27" s="308"/>
      <c r="N27" s="308">
        <v>0</v>
      </c>
      <c r="O27" s="308">
        <f>J27+N27</f>
        <v>41397</v>
      </c>
      <c r="P27" s="332"/>
      <c r="Q27" s="308">
        <f>I27-O27</f>
        <v>0</v>
      </c>
    </row>
    <row r="28" spans="1:17" ht="20.25">
      <c r="A28" s="27" t="s">
        <v>18</v>
      </c>
      <c r="B28" s="109" t="s">
        <v>31</v>
      </c>
      <c r="C28" s="29"/>
      <c r="D28" s="308">
        <v>17510</v>
      </c>
      <c r="E28" s="308"/>
      <c r="F28" s="308"/>
      <c r="G28" s="308"/>
      <c r="H28" s="308"/>
      <c r="I28" s="308">
        <f t="shared" si="2"/>
        <v>17510</v>
      </c>
      <c r="J28" s="308">
        <v>17510</v>
      </c>
      <c r="K28" s="308"/>
      <c r="L28" s="308"/>
      <c r="M28" s="308"/>
      <c r="N28" s="308">
        <v>0</v>
      </c>
      <c r="O28" s="308">
        <f>J28+N28</f>
        <v>17510</v>
      </c>
      <c r="P28" s="332"/>
      <c r="Q28" s="308">
        <f>I28-O28</f>
        <v>0</v>
      </c>
    </row>
    <row r="29" spans="1:17" ht="20.25">
      <c r="A29" s="27" t="s">
        <v>18</v>
      </c>
      <c r="B29" s="109" t="s">
        <v>32</v>
      </c>
      <c r="C29" s="29"/>
      <c r="D29" s="308">
        <v>21895.78</v>
      </c>
      <c r="E29" s="308"/>
      <c r="F29" s="308"/>
      <c r="G29" s="308"/>
      <c r="H29" s="308"/>
      <c r="I29" s="308">
        <f t="shared" si="2"/>
        <v>21895.78</v>
      </c>
      <c r="J29" s="308">
        <v>21895.78</v>
      </c>
      <c r="K29" s="308"/>
      <c r="L29" s="308"/>
      <c r="M29" s="308"/>
      <c r="N29" s="308">
        <v>0</v>
      </c>
      <c r="O29" s="308">
        <f>J29+N29</f>
        <v>21895.78</v>
      </c>
      <c r="P29" s="332"/>
      <c r="Q29" s="308">
        <f>I29-O29</f>
        <v>0</v>
      </c>
    </row>
    <row r="30" spans="1:17" ht="20.25">
      <c r="A30" s="27"/>
      <c r="B30" s="109"/>
      <c r="C30" s="29"/>
      <c r="D30" s="308"/>
      <c r="E30" s="308"/>
      <c r="F30" s="308"/>
      <c r="G30" s="308"/>
      <c r="H30" s="308"/>
      <c r="I30" s="308"/>
      <c r="J30" s="308"/>
      <c r="K30" s="308"/>
      <c r="L30" s="308"/>
      <c r="M30" s="308"/>
      <c r="N30" s="308"/>
      <c r="O30" s="308"/>
      <c r="P30" s="332"/>
      <c r="Q30" s="308"/>
    </row>
    <row r="31" spans="1:17" ht="20.25">
      <c r="A31" s="27"/>
      <c r="B31" s="109"/>
      <c r="C31" s="29"/>
      <c r="D31" s="308"/>
      <c r="E31" s="308"/>
      <c r="F31" s="308"/>
      <c r="G31" s="308"/>
      <c r="H31" s="308"/>
      <c r="I31" s="308"/>
      <c r="J31" s="308"/>
      <c r="K31" s="308"/>
      <c r="L31" s="308"/>
      <c r="M31" s="308"/>
      <c r="N31" s="308"/>
      <c r="O31" s="308"/>
      <c r="P31" s="332"/>
      <c r="Q31" s="308"/>
    </row>
    <row r="32" spans="1:17" ht="20.25">
      <c r="A32" s="57"/>
      <c r="B32" s="318"/>
      <c r="C32" s="31"/>
      <c r="D32" s="319"/>
      <c r="E32" s="319"/>
      <c r="F32" s="319"/>
      <c r="G32" s="319"/>
      <c r="H32" s="319"/>
      <c r="I32" s="308"/>
      <c r="J32" s="319"/>
      <c r="K32" s="319"/>
      <c r="L32" s="319"/>
      <c r="M32" s="319"/>
      <c r="N32" s="319"/>
      <c r="O32" s="308"/>
      <c r="P32" s="332"/>
      <c r="Q32" s="308"/>
    </row>
    <row r="33" spans="1:17" ht="20.25">
      <c r="A33" s="27" t="s">
        <v>18</v>
      </c>
      <c r="B33" s="109" t="s">
        <v>33</v>
      </c>
      <c r="C33" s="29"/>
      <c r="D33" s="308">
        <v>2900</v>
      </c>
      <c r="E33" s="308"/>
      <c r="F33" s="308"/>
      <c r="G33" s="308"/>
      <c r="H33" s="308"/>
      <c r="I33" s="308">
        <f t="shared" si="2"/>
        <v>2900</v>
      </c>
      <c r="J33" s="308">
        <v>2900</v>
      </c>
      <c r="K33" s="308"/>
      <c r="L33" s="308"/>
      <c r="M33" s="308"/>
      <c r="N33" s="308">
        <v>0</v>
      </c>
      <c r="O33" s="308">
        <f>J33+N33</f>
        <v>2900</v>
      </c>
      <c r="P33" s="332"/>
      <c r="Q33" s="308">
        <f>I33-O33</f>
        <v>0</v>
      </c>
    </row>
    <row r="34" spans="1:17" ht="20.25">
      <c r="A34" s="27"/>
      <c r="B34" s="109"/>
      <c r="C34" s="29"/>
      <c r="D34" s="308"/>
      <c r="E34" s="308"/>
      <c r="F34" s="308"/>
      <c r="G34" s="308"/>
      <c r="H34" s="308"/>
      <c r="I34" s="308"/>
      <c r="J34" s="308"/>
      <c r="K34" s="308"/>
      <c r="L34" s="308"/>
      <c r="M34" s="308"/>
      <c r="N34" s="308">
        <v>0</v>
      </c>
      <c r="O34" s="308"/>
      <c r="P34" s="332"/>
      <c r="Q34" s="308"/>
    </row>
    <row r="35" spans="1:17" ht="20.25">
      <c r="A35" s="57" t="s">
        <v>18</v>
      </c>
      <c r="B35" s="109" t="s">
        <v>34</v>
      </c>
      <c r="C35" s="29"/>
      <c r="D35" s="308">
        <v>17800</v>
      </c>
      <c r="E35" s="308"/>
      <c r="F35" s="308"/>
      <c r="G35" s="308"/>
      <c r="H35" s="308"/>
      <c r="I35" s="308">
        <f t="shared" si="2"/>
        <v>17800</v>
      </c>
      <c r="J35" s="308">
        <v>17800</v>
      </c>
      <c r="K35" s="308"/>
      <c r="L35" s="308"/>
      <c r="M35" s="308"/>
      <c r="N35" s="308">
        <v>0</v>
      </c>
      <c r="O35" s="308">
        <f>J35+N35</f>
        <v>17800</v>
      </c>
      <c r="P35" s="332"/>
      <c r="Q35" s="308">
        <f>I35-O35</f>
        <v>0</v>
      </c>
    </row>
    <row r="36" spans="1:17" s="294" customFormat="1" ht="20.25">
      <c r="A36" s="1091" t="s">
        <v>35</v>
      </c>
      <c r="B36" s="1092"/>
      <c r="C36" s="58"/>
      <c r="D36" s="321">
        <f>SUM(D25:D35)</f>
        <v>101502.78</v>
      </c>
      <c r="E36" s="321">
        <f>SUM(E25:E35)</f>
        <v>0</v>
      </c>
      <c r="F36" s="321">
        <f>SUM(F25:F35)</f>
        <v>0</v>
      </c>
      <c r="G36" s="321"/>
      <c r="H36" s="321"/>
      <c r="I36" s="321">
        <f>SUM(I25:I35)</f>
        <v>101502.78</v>
      </c>
      <c r="J36" s="321">
        <f>SUM(J25:J35)</f>
        <v>101502.78</v>
      </c>
      <c r="K36" s="321"/>
      <c r="L36" s="321">
        <f>SUM(L25:L35)</f>
        <v>0</v>
      </c>
      <c r="M36" s="321">
        <f>SUM(M25:M35)</f>
        <v>0</v>
      </c>
      <c r="N36" s="321">
        <f>SUM(N25:N35)</f>
        <v>0</v>
      </c>
      <c r="O36" s="321">
        <f>SUM(O25:O35)</f>
        <v>101502.78</v>
      </c>
      <c r="P36" s="340"/>
      <c r="Q36" s="348">
        <f>SUM(Q25:Q35)</f>
        <v>0</v>
      </c>
    </row>
    <row r="37" spans="1:17" ht="40.5">
      <c r="A37" s="57" t="s">
        <v>36</v>
      </c>
      <c r="B37" s="109" t="s">
        <v>37</v>
      </c>
      <c r="C37" s="29"/>
      <c r="D37" s="308">
        <v>19616</v>
      </c>
      <c r="E37" s="308"/>
      <c r="F37" s="308"/>
      <c r="G37" s="308"/>
      <c r="H37" s="308"/>
      <c r="I37" s="308">
        <v>19616</v>
      </c>
      <c r="J37" s="308">
        <v>19616</v>
      </c>
      <c r="K37" s="308"/>
      <c r="L37" s="308"/>
      <c r="M37" s="308"/>
      <c r="N37" s="308">
        <v>0</v>
      </c>
      <c r="O37" s="308">
        <f>J37+N37</f>
        <v>19616</v>
      </c>
      <c r="P37" s="332"/>
      <c r="Q37" s="308">
        <f t="shared" ref="Q37:Q45" si="3">I37-O37</f>
        <v>0</v>
      </c>
    </row>
    <row r="38" spans="1:17" ht="40.5">
      <c r="A38" s="57" t="s">
        <v>36</v>
      </c>
      <c r="B38" s="109" t="s">
        <v>38</v>
      </c>
      <c r="C38" s="29"/>
      <c r="D38" s="308">
        <v>15750</v>
      </c>
      <c r="E38" s="308"/>
      <c r="F38" s="308"/>
      <c r="G38" s="308"/>
      <c r="H38" s="308"/>
      <c r="I38" s="308">
        <v>15750</v>
      </c>
      <c r="J38" s="308">
        <v>15750</v>
      </c>
      <c r="K38" s="308"/>
      <c r="L38" s="308"/>
      <c r="M38" s="308"/>
      <c r="N38" s="308">
        <v>0</v>
      </c>
      <c r="O38" s="308">
        <f>J38+N38</f>
        <v>15750</v>
      </c>
      <c r="P38" s="332"/>
      <c r="Q38" s="308">
        <f t="shared" si="3"/>
        <v>0</v>
      </c>
    </row>
    <row r="39" spans="1:17" ht="40.5">
      <c r="A39" s="57" t="s">
        <v>36</v>
      </c>
      <c r="B39" s="318" t="s">
        <v>39</v>
      </c>
      <c r="C39" s="29"/>
      <c r="D39" s="308">
        <v>26316</v>
      </c>
      <c r="E39" s="308"/>
      <c r="F39" s="308"/>
      <c r="G39" s="308"/>
      <c r="H39" s="308"/>
      <c r="I39" s="308">
        <v>26316</v>
      </c>
      <c r="J39" s="308">
        <v>26316</v>
      </c>
      <c r="K39" s="308"/>
      <c r="L39" s="308"/>
      <c r="M39" s="308"/>
      <c r="N39" s="308">
        <v>0</v>
      </c>
      <c r="O39" s="308">
        <f>J39+N39</f>
        <v>26316</v>
      </c>
      <c r="P39" s="332"/>
      <c r="Q39" s="308">
        <f t="shared" si="3"/>
        <v>0</v>
      </c>
    </row>
    <row r="40" spans="1:17" ht="40.5">
      <c r="A40" s="57" t="s">
        <v>36</v>
      </c>
      <c r="B40" s="322" t="s">
        <v>40</v>
      </c>
      <c r="C40" s="50"/>
      <c r="D40" s="323">
        <v>28350</v>
      </c>
      <c r="E40" s="308"/>
      <c r="F40" s="323"/>
      <c r="G40" s="323"/>
      <c r="H40" s="323"/>
      <c r="I40" s="308">
        <v>28350</v>
      </c>
      <c r="J40" s="323">
        <v>28350</v>
      </c>
      <c r="K40" s="323"/>
      <c r="L40" s="323"/>
      <c r="M40" s="323"/>
      <c r="N40" s="308">
        <v>0</v>
      </c>
      <c r="O40" s="308">
        <f>J40+N40</f>
        <v>28350</v>
      </c>
      <c r="P40" s="341"/>
      <c r="Q40" s="308">
        <f t="shared" si="3"/>
        <v>0</v>
      </c>
    </row>
    <row r="41" spans="1:17" ht="20.25">
      <c r="A41" s="57"/>
      <c r="B41" s="322"/>
      <c r="C41" s="29"/>
      <c r="D41" s="319"/>
      <c r="E41" s="308"/>
      <c r="F41" s="319"/>
      <c r="G41" s="319"/>
      <c r="H41" s="319"/>
      <c r="I41" s="308"/>
      <c r="J41" s="319"/>
      <c r="K41" s="308"/>
      <c r="L41" s="319"/>
      <c r="M41" s="308"/>
      <c r="N41" s="323"/>
      <c r="O41" s="308"/>
      <c r="P41" s="332"/>
      <c r="Q41" s="308"/>
    </row>
    <row r="42" spans="1:17" ht="40.5">
      <c r="A42" s="57" t="s">
        <v>36</v>
      </c>
      <c r="B42" s="322" t="s">
        <v>41</v>
      </c>
      <c r="C42" s="29"/>
      <c r="D42" s="308">
        <v>1999</v>
      </c>
      <c r="E42" s="308"/>
      <c r="F42" s="319"/>
      <c r="G42" s="319"/>
      <c r="H42" s="319"/>
      <c r="I42" s="308">
        <v>1999</v>
      </c>
      <c r="J42" s="308">
        <v>1999</v>
      </c>
      <c r="K42" s="308"/>
      <c r="L42" s="319"/>
      <c r="M42" s="319"/>
      <c r="N42" s="308">
        <v>0</v>
      </c>
      <c r="O42" s="308">
        <f>J42+N42</f>
        <v>1999</v>
      </c>
      <c r="P42" s="332"/>
      <c r="Q42" s="308">
        <f t="shared" si="3"/>
        <v>0</v>
      </c>
    </row>
    <row r="43" spans="1:17" ht="40.5">
      <c r="A43" s="57" t="s">
        <v>36</v>
      </c>
      <c r="B43" s="322" t="s">
        <v>41</v>
      </c>
      <c r="C43" s="50"/>
      <c r="D43" s="323">
        <v>1999</v>
      </c>
      <c r="E43" s="308"/>
      <c r="F43" s="308"/>
      <c r="G43" s="308"/>
      <c r="H43" s="308"/>
      <c r="I43" s="308">
        <v>1999</v>
      </c>
      <c r="J43" s="323">
        <v>1999</v>
      </c>
      <c r="K43" s="323"/>
      <c r="L43" s="308"/>
      <c r="M43" s="308"/>
      <c r="N43" s="308">
        <v>0</v>
      </c>
      <c r="O43" s="308">
        <f>J43+N43</f>
        <v>1999</v>
      </c>
      <c r="P43" s="332"/>
      <c r="Q43" s="308">
        <f t="shared" si="3"/>
        <v>0</v>
      </c>
    </row>
    <row r="44" spans="1:17" ht="40.5">
      <c r="A44" s="63" t="s">
        <v>42</v>
      </c>
      <c r="B44" s="322" t="s">
        <v>43</v>
      </c>
      <c r="C44" s="29"/>
      <c r="D44" s="319">
        <v>29435</v>
      </c>
      <c r="E44" s="308"/>
      <c r="F44" s="319"/>
      <c r="G44" s="319"/>
      <c r="H44" s="319"/>
      <c r="I44" s="308">
        <v>29435</v>
      </c>
      <c r="J44" s="308">
        <v>29435</v>
      </c>
      <c r="K44" s="308"/>
      <c r="L44" s="308"/>
      <c r="M44" s="319"/>
      <c r="N44" s="319">
        <v>0</v>
      </c>
      <c r="O44" s="308">
        <f>J44+N44</f>
        <v>29435</v>
      </c>
      <c r="P44" s="332"/>
      <c r="Q44" s="308">
        <f t="shared" si="3"/>
        <v>0</v>
      </c>
    </row>
    <row r="45" spans="1:17" ht="40.5">
      <c r="A45" s="57" t="s">
        <v>44</v>
      </c>
      <c r="B45" s="322" t="s">
        <v>45</v>
      </c>
      <c r="C45" s="29"/>
      <c r="D45" s="319">
        <v>49850</v>
      </c>
      <c r="E45" s="323"/>
      <c r="F45" s="319"/>
      <c r="G45" s="323"/>
      <c r="H45" s="323"/>
      <c r="I45" s="323">
        <v>49850</v>
      </c>
      <c r="J45" s="323">
        <v>49850</v>
      </c>
      <c r="K45" s="323"/>
      <c r="L45" s="308"/>
      <c r="M45" s="319"/>
      <c r="N45" s="342">
        <v>0</v>
      </c>
      <c r="O45" s="334">
        <f>J45+N45</f>
        <v>49850</v>
      </c>
      <c r="P45" s="336"/>
      <c r="Q45" s="334">
        <f t="shared" si="3"/>
        <v>0</v>
      </c>
    </row>
    <row r="46" spans="1:17" ht="40.5">
      <c r="A46" s="63" t="s">
        <v>42</v>
      </c>
      <c r="B46" s="109" t="s">
        <v>46</v>
      </c>
      <c r="C46" s="64" t="s">
        <v>47</v>
      </c>
      <c r="D46" s="308">
        <v>10770</v>
      </c>
      <c r="E46" s="308">
        <v>0</v>
      </c>
      <c r="F46" s="308"/>
      <c r="G46" s="308"/>
      <c r="H46" s="308"/>
      <c r="I46" s="308">
        <v>10770</v>
      </c>
      <c r="J46" s="308">
        <v>10770</v>
      </c>
      <c r="K46" s="308"/>
      <c r="L46" s="308"/>
      <c r="M46" s="308"/>
      <c r="N46" s="334">
        <v>0</v>
      </c>
      <c r="O46" s="308">
        <f>J46+N46</f>
        <v>10770</v>
      </c>
      <c r="P46" s="332"/>
      <c r="Q46" s="308"/>
    </row>
    <row r="47" spans="1:17" s="294" customFormat="1" ht="20.25">
      <c r="A47" s="1093" t="s">
        <v>48</v>
      </c>
      <c r="B47" s="1094"/>
      <c r="C47" s="65"/>
      <c r="D47" s="321">
        <f t="shared" ref="D47:O47" si="4">SUM(D37:D46)</f>
        <v>184085</v>
      </c>
      <c r="E47" s="321">
        <f t="shared" si="4"/>
        <v>0</v>
      </c>
      <c r="F47" s="321">
        <f t="shared" si="4"/>
        <v>0</v>
      </c>
      <c r="G47" s="321"/>
      <c r="H47" s="321"/>
      <c r="I47" s="321">
        <f t="shared" si="4"/>
        <v>184085</v>
      </c>
      <c r="J47" s="321">
        <f t="shared" si="4"/>
        <v>184085</v>
      </c>
      <c r="K47" s="321">
        <f t="shared" si="4"/>
        <v>0</v>
      </c>
      <c r="L47" s="321">
        <f t="shared" si="4"/>
        <v>0</v>
      </c>
      <c r="M47" s="321">
        <f t="shared" si="4"/>
        <v>0</v>
      </c>
      <c r="N47" s="321">
        <f t="shared" si="4"/>
        <v>0</v>
      </c>
      <c r="O47" s="321">
        <f t="shared" si="4"/>
        <v>184085</v>
      </c>
      <c r="P47" s="340"/>
      <c r="Q47" s="348">
        <f>SUM(Q37:Q46)</f>
        <v>0</v>
      </c>
    </row>
    <row r="48" spans="1:17" s="293" customFormat="1" ht="20.25">
      <c r="A48" s="1095" t="s">
        <v>23</v>
      </c>
      <c r="B48" s="1096"/>
      <c r="C48" s="67"/>
      <c r="D48" s="324">
        <f t="shared" ref="D48:O48" si="5">SUM(D36+D47)</f>
        <v>285587.78000000003</v>
      </c>
      <c r="E48" s="324">
        <f t="shared" si="5"/>
        <v>0</v>
      </c>
      <c r="F48" s="324">
        <f t="shared" si="5"/>
        <v>0</v>
      </c>
      <c r="G48" s="324"/>
      <c r="H48" s="324"/>
      <c r="I48" s="324">
        <f t="shared" si="5"/>
        <v>285587.78000000003</v>
      </c>
      <c r="J48" s="324">
        <f t="shared" si="5"/>
        <v>285587.78000000003</v>
      </c>
      <c r="K48" s="324">
        <f t="shared" si="5"/>
        <v>0</v>
      </c>
      <c r="L48" s="324">
        <f t="shared" si="5"/>
        <v>0</v>
      </c>
      <c r="M48" s="324">
        <f t="shared" si="5"/>
        <v>0</v>
      </c>
      <c r="N48" s="324">
        <f t="shared" si="5"/>
        <v>0</v>
      </c>
      <c r="O48" s="324">
        <f t="shared" si="5"/>
        <v>285587.78000000003</v>
      </c>
      <c r="P48" s="343"/>
      <c r="Q48" s="347">
        <f>SUM(Q36+Q47)</f>
        <v>0</v>
      </c>
    </row>
    <row r="49" spans="1:17" ht="20.25">
      <c r="A49" s="1073" t="s">
        <v>49</v>
      </c>
      <c r="B49" s="1074"/>
      <c r="C49" s="1075"/>
      <c r="D49" s="325"/>
      <c r="E49" s="325"/>
      <c r="F49" s="325"/>
      <c r="G49" s="325"/>
      <c r="H49" s="325"/>
      <c r="I49" s="325"/>
      <c r="J49" s="325"/>
      <c r="K49" s="325"/>
      <c r="L49" s="325"/>
      <c r="M49" s="325"/>
      <c r="N49" s="325"/>
      <c r="O49" s="325"/>
      <c r="P49" s="344"/>
      <c r="Q49" s="349"/>
    </row>
    <row r="50" spans="1:17" ht="20.25">
      <c r="A50" s="57"/>
      <c r="B50" s="109"/>
      <c r="C50" s="31"/>
      <c r="D50" s="319"/>
      <c r="E50" s="319"/>
      <c r="F50" s="319"/>
      <c r="G50" s="319"/>
      <c r="H50" s="319"/>
      <c r="I50" s="319"/>
      <c r="J50" s="319"/>
      <c r="K50" s="319"/>
      <c r="L50" s="319"/>
      <c r="M50" s="308"/>
      <c r="N50" s="308"/>
      <c r="O50" s="308"/>
      <c r="P50" s="332"/>
      <c r="Q50" s="308"/>
    </row>
    <row r="51" spans="1:17" ht="40.5">
      <c r="A51" s="63" t="s">
        <v>50</v>
      </c>
      <c r="B51" s="318" t="s">
        <v>51</v>
      </c>
      <c r="C51" s="31"/>
      <c r="D51" s="319">
        <v>3000</v>
      </c>
      <c r="E51" s="319"/>
      <c r="F51" s="319"/>
      <c r="G51" s="319"/>
      <c r="H51" s="319"/>
      <c r="I51" s="319">
        <v>3000</v>
      </c>
      <c r="J51" s="319">
        <v>3000</v>
      </c>
      <c r="K51" s="319"/>
      <c r="L51" s="319"/>
      <c r="M51" s="323"/>
      <c r="N51" s="323">
        <v>0</v>
      </c>
      <c r="O51" s="308">
        <f t="shared" ref="O51:O66" si="6">J51+N51</f>
        <v>3000</v>
      </c>
      <c r="P51" s="332"/>
      <c r="Q51" s="308">
        <f t="shared" ref="Q51:Q66" si="7">I51-O51</f>
        <v>0</v>
      </c>
    </row>
    <row r="52" spans="1:17" ht="40.5">
      <c r="A52" s="63" t="s">
        <v>50</v>
      </c>
      <c r="B52" s="318" t="s">
        <v>52</v>
      </c>
      <c r="C52" s="31"/>
      <c r="D52" s="319">
        <v>7000</v>
      </c>
      <c r="E52" s="319"/>
      <c r="F52" s="319"/>
      <c r="G52" s="319"/>
      <c r="H52" s="319"/>
      <c r="I52" s="319">
        <v>7000</v>
      </c>
      <c r="J52" s="319">
        <v>7000</v>
      </c>
      <c r="K52" s="319"/>
      <c r="L52" s="319"/>
      <c r="M52" s="319"/>
      <c r="N52" s="308">
        <v>0</v>
      </c>
      <c r="O52" s="308">
        <f t="shared" si="6"/>
        <v>7000</v>
      </c>
      <c r="P52" s="332"/>
      <c r="Q52" s="308">
        <f t="shared" si="7"/>
        <v>0</v>
      </c>
    </row>
    <row r="53" spans="1:17" ht="40.5">
      <c r="A53" s="63" t="s">
        <v>50</v>
      </c>
      <c r="B53" s="318" t="s">
        <v>53</v>
      </c>
      <c r="C53" s="31"/>
      <c r="D53" s="319">
        <v>6500</v>
      </c>
      <c r="E53" s="319"/>
      <c r="F53" s="319"/>
      <c r="G53" s="319"/>
      <c r="H53" s="319"/>
      <c r="I53" s="319">
        <v>6500</v>
      </c>
      <c r="J53" s="319">
        <v>6500</v>
      </c>
      <c r="K53" s="319"/>
      <c r="L53" s="319"/>
      <c r="M53" s="308"/>
      <c r="N53" s="308">
        <v>0</v>
      </c>
      <c r="O53" s="315">
        <f t="shared" si="6"/>
        <v>6500</v>
      </c>
      <c r="P53" s="332"/>
      <c r="Q53" s="308">
        <f t="shared" si="7"/>
        <v>0</v>
      </c>
    </row>
    <row r="54" spans="1:17" ht="40.5">
      <c r="A54" s="63" t="s">
        <v>50</v>
      </c>
      <c r="B54" s="318" t="s">
        <v>54</v>
      </c>
      <c r="C54" s="31"/>
      <c r="D54" s="319">
        <v>2500</v>
      </c>
      <c r="E54" s="319"/>
      <c r="F54" s="319"/>
      <c r="G54" s="319"/>
      <c r="H54" s="319"/>
      <c r="I54" s="319">
        <v>2500</v>
      </c>
      <c r="J54" s="319">
        <v>2500</v>
      </c>
      <c r="K54" s="319"/>
      <c r="L54" s="319"/>
      <c r="M54" s="323"/>
      <c r="N54" s="308">
        <v>0</v>
      </c>
      <c r="O54" s="323">
        <f t="shared" si="6"/>
        <v>2500</v>
      </c>
      <c r="P54" s="332"/>
      <c r="Q54" s="308">
        <f t="shared" si="7"/>
        <v>0</v>
      </c>
    </row>
    <row r="55" spans="1:17" ht="40.5">
      <c r="A55" s="63" t="s">
        <v>50</v>
      </c>
      <c r="B55" s="318" t="s">
        <v>55</v>
      </c>
      <c r="C55" s="31"/>
      <c r="D55" s="319">
        <v>8000</v>
      </c>
      <c r="E55" s="319"/>
      <c r="F55" s="319"/>
      <c r="G55" s="319"/>
      <c r="H55" s="319"/>
      <c r="I55" s="319">
        <v>8000</v>
      </c>
      <c r="J55" s="319">
        <v>8000</v>
      </c>
      <c r="K55" s="319"/>
      <c r="L55" s="319"/>
      <c r="M55" s="319"/>
      <c r="N55" s="319">
        <v>0</v>
      </c>
      <c r="O55" s="319">
        <f t="shared" si="6"/>
        <v>8000</v>
      </c>
      <c r="P55" s="332"/>
      <c r="Q55" s="308">
        <f t="shared" si="7"/>
        <v>0</v>
      </c>
    </row>
    <row r="56" spans="1:17" ht="40.5">
      <c r="A56" s="63" t="s">
        <v>50</v>
      </c>
      <c r="B56" s="318" t="s">
        <v>56</v>
      </c>
      <c r="C56" s="31"/>
      <c r="D56" s="319">
        <v>8500</v>
      </c>
      <c r="E56" s="319"/>
      <c r="F56" s="319"/>
      <c r="G56" s="319"/>
      <c r="H56" s="319"/>
      <c r="I56" s="319">
        <v>8500</v>
      </c>
      <c r="J56" s="319">
        <v>8500</v>
      </c>
      <c r="K56" s="319"/>
      <c r="L56" s="319"/>
      <c r="M56" s="319"/>
      <c r="N56" s="308">
        <v>0</v>
      </c>
      <c r="O56" s="319">
        <f t="shared" si="6"/>
        <v>8500</v>
      </c>
      <c r="P56" s="345"/>
      <c r="Q56" s="308">
        <f t="shared" si="7"/>
        <v>0</v>
      </c>
    </row>
    <row r="57" spans="1:17" ht="40.5">
      <c r="A57" s="63" t="s">
        <v>50</v>
      </c>
      <c r="B57" s="318" t="s">
        <v>57</v>
      </c>
      <c r="C57" s="31"/>
      <c r="D57" s="319">
        <v>8500</v>
      </c>
      <c r="E57" s="319"/>
      <c r="F57" s="319"/>
      <c r="G57" s="319"/>
      <c r="H57" s="319"/>
      <c r="I57" s="319">
        <v>8500</v>
      </c>
      <c r="J57" s="319">
        <v>8500</v>
      </c>
      <c r="K57" s="319"/>
      <c r="L57" s="319"/>
      <c r="M57" s="308"/>
      <c r="N57" s="315">
        <v>0</v>
      </c>
      <c r="O57" s="319">
        <f t="shared" si="6"/>
        <v>8500</v>
      </c>
      <c r="P57" s="345"/>
      <c r="Q57" s="308">
        <f t="shared" si="7"/>
        <v>0</v>
      </c>
    </row>
    <row r="58" spans="1:17" ht="40.5">
      <c r="A58" s="63" t="s">
        <v>50</v>
      </c>
      <c r="B58" s="318" t="s">
        <v>58</v>
      </c>
      <c r="C58" s="31"/>
      <c r="D58" s="319">
        <v>9500</v>
      </c>
      <c r="E58" s="319"/>
      <c r="F58" s="319"/>
      <c r="G58" s="319"/>
      <c r="H58" s="319"/>
      <c r="I58" s="319">
        <v>9500</v>
      </c>
      <c r="J58" s="319">
        <v>9500</v>
      </c>
      <c r="K58" s="319"/>
      <c r="L58" s="319"/>
      <c r="M58" s="323"/>
      <c r="N58" s="323">
        <v>0</v>
      </c>
      <c r="O58" s="319">
        <f t="shared" si="6"/>
        <v>9500</v>
      </c>
      <c r="P58" s="345"/>
      <c r="Q58" s="308">
        <f t="shared" si="7"/>
        <v>0</v>
      </c>
    </row>
    <row r="59" spans="1:17" ht="40.5">
      <c r="A59" s="63" t="s">
        <v>50</v>
      </c>
      <c r="B59" s="318" t="s">
        <v>59</v>
      </c>
      <c r="C59" s="31"/>
      <c r="D59" s="319">
        <v>8000</v>
      </c>
      <c r="E59" s="319"/>
      <c r="F59" s="319"/>
      <c r="G59" s="319"/>
      <c r="H59" s="319"/>
      <c r="I59" s="319">
        <v>8000</v>
      </c>
      <c r="J59" s="319">
        <v>8000</v>
      </c>
      <c r="K59" s="319"/>
      <c r="L59" s="319"/>
      <c r="M59" s="308"/>
      <c r="N59" s="319">
        <v>0</v>
      </c>
      <c r="O59" s="308">
        <f t="shared" si="6"/>
        <v>8000</v>
      </c>
      <c r="P59" s="332"/>
      <c r="Q59" s="308">
        <f t="shared" si="7"/>
        <v>0</v>
      </c>
    </row>
    <row r="60" spans="1:17" ht="40.5">
      <c r="A60" s="63" t="s">
        <v>50</v>
      </c>
      <c r="B60" s="318" t="s">
        <v>51</v>
      </c>
      <c r="C60" s="31"/>
      <c r="D60" s="319">
        <v>2000</v>
      </c>
      <c r="E60" s="319"/>
      <c r="F60" s="319"/>
      <c r="G60" s="319"/>
      <c r="H60" s="319"/>
      <c r="I60" s="319">
        <v>2000</v>
      </c>
      <c r="J60" s="319">
        <v>2000</v>
      </c>
      <c r="K60" s="319"/>
      <c r="L60" s="319"/>
      <c r="M60" s="323"/>
      <c r="N60" s="319">
        <v>0</v>
      </c>
      <c r="O60" s="323">
        <f t="shared" si="6"/>
        <v>2000</v>
      </c>
      <c r="P60" s="341"/>
      <c r="Q60" s="308">
        <f t="shared" si="7"/>
        <v>0</v>
      </c>
    </row>
    <row r="61" spans="1:17" ht="40.5">
      <c r="A61" s="63" t="s">
        <v>50</v>
      </c>
      <c r="B61" s="318" t="s">
        <v>60</v>
      </c>
      <c r="C61" s="31"/>
      <c r="D61" s="319">
        <v>9500</v>
      </c>
      <c r="E61" s="319"/>
      <c r="F61" s="319"/>
      <c r="G61" s="319"/>
      <c r="H61" s="319"/>
      <c r="I61" s="319">
        <v>9500</v>
      </c>
      <c r="J61" s="319">
        <v>9500</v>
      </c>
      <c r="K61" s="319"/>
      <c r="L61" s="319"/>
      <c r="M61" s="308"/>
      <c r="N61" s="319">
        <v>0</v>
      </c>
      <c r="O61" s="308">
        <f t="shared" si="6"/>
        <v>9500</v>
      </c>
      <c r="P61" s="332"/>
      <c r="Q61" s="308">
        <f t="shared" si="7"/>
        <v>0</v>
      </c>
    </row>
    <row r="62" spans="1:17" ht="40.5">
      <c r="A62" s="63" t="s">
        <v>50</v>
      </c>
      <c r="B62" s="318" t="s">
        <v>61</v>
      </c>
      <c r="C62" s="31"/>
      <c r="D62" s="319">
        <v>7500</v>
      </c>
      <c r="E62" s="319"/>
      <c r="F62" s="319"/>
      <c r="G62" s="319"/>
      <c r="H62" s="319"/>
      <c r="I62" s="319">
        <v>7500</v>
      </c>
      <c r="J62" s="319">
        <v>7500</v>
      </c>
      <c r="K62" s="319"/>
      <c r="L62" s="319"/>
      <c r="M62" s="323"/>
      <c r="N62" s="319">
        <v>0</v>
      </c>
      <c r="O62" s="308">
        <f t="shared" si="6"/>
        <v>7500</v>
      </c>
      <c r="P62" s="332"/>
      <c r="Q62" s="308">
        <f t="shared" si="7"/>
        <v>0</v>
      </c>
    </row>
    <row r="63" spans="1:17" ht="40.5">
      <c r="A63" s="63" t="s">
        <v>50</v>
      </c>
      <c r="B63" s="318" t="s">
        <v>62</v>
      </c>
      <c r="C63" s="31"/>
      <c r="D63" s="319">
        <v>8000</v>
      </c>
      <c r="E63" s="319"/>
      <c r="F63" s="319"/>
      <c r="G63" s="319"/>
      <c r="H63" s="319"/>
      <c r="I63" s="319">
        <v>8000</v>
      </c>
      <c r="J63" s="319">
        <v>8000</v>
      </c>
      <c r="K63" s="319"/>
      <c r="L63" s="319"/>
      <c r="M63" s="319"/>
      <c r="N63" s="319">
        <v>0</v>
      </c>
      <c r="O63" s="308">
        <f t="shared" si="6"/>
        <v>8000</v>
      </c>
      <c r="P63" s="332"/>
      <c r="Q63" s="308">
        <f t="shared" si="7"/>
        <v>0</v>
      </c>
    </row>
    <row r="64" spans="1:17" ht="40.5">
      <c r="A64" s="63" t="s">
        <v>50</v>
      </c>
      <c r="B64" s="318" t="s">
        <v>63</v>
      </c>
      <c r="C64" s="31"/>
      <c r="D64" s="319">
        <v>5500</v>
      </c>
      <c r="E64" s="319"/>
      <c r="F64" s="319"/>
      <c r="G64" s="319"/>
      <c r="H64" s="319"/>
      <c r="I64" s="319">
        <v>5500</v>
      </c>
      <c r="J64" s="319">
        <v>5500</v>
      </c>
      <c r="K64" s="319"/>
      <c r="L64" s="319"/>
      <c r="M64" s="319"/>
      <c r="N64" s="319">
        <v>0</v>
      </c>
      <c r="O64" s="308">
        <f t="shared" si="6"/>
        <v>5500</v>
      </c>
      <c r="P64" s="332"/>
      <c r="Q64" s="308">
        <f t="shared" si="7"/>
        <v>0</v>
      </c>
    </row>
    <row r="65" spans="1:17" ht="40.5">
      <c r="A65" s="63" t="s">
        <v>50</v>
      </c>
      <c r="B65" s="318" t="s">
        <v>64</v>
      </c>
      <c r="C65" s="31"/>
      <c r="D65" s="319">
        <v>2600</v>
      </c>
      <c r="E65" s="319"/>
      <c r="F65" s="319"/>
      <c r="G65" s="319"/>
      <c r="H65" s="319"/>
      <c r="I65" s="319">
        <v>2600</v>
      </c>
      <c r="J65" s="319">
        <v>2600</v>
      </c>
      <c r="K65" s="319"/>
      <c r="L65" s="319"/>
      <c r="M65" s="308"/>
      <c r="N65" s="319">
        <v>0</v>
      </c>
      <c r="O65" s="323">
        <f t="shared" si="6"/>
        <v>2600</v>
      </c>
      <c r="P65" s="341"/>
      <c r="Q65" s="308">
        <f t="shared" si="7"/>
        <v>0</v>
      </c>
    </row>
    <row r="66" spans="1:17" ht="40.5">
      <c r="A66" s="63" t="s">
        <v>50</v>
      </c>
      <c r="B66" s="318" t="s">
        <v>64</v>
      </c>
      <c r="C66" s="86"/>
      <c r="D66" s="350">
        <v>3300</v>
      </c>
      <c r="E66" s="350"/>
      <c r="F66" s="350"/>
      <c r="G66" s="350"/>
      <c r="H66" s="350"/>
      <c r="I66" s="350">
        <v>3300</v>
      </c>
      <c r="J66" s="350">
        <v>3300</v>
      </c>
      <c r="K66" s="350"/>
      <c r="L66" s="350"/>
      <c r="M66" s="350"/>
      <c r="N66" s="350">
        <v>0</v>
      </c>
      <c r="O66" s="350">
        <f t="shared" si="6"/>
        <v>3300</v>
      </c>
      <c r="P66" s="370"/>
      <c r="Q66" s="308">
        <f t="shared" si="7"/>
        <v>0</v>
      </c>
    </row>
    <row r="67" spans="1:17" s="295" customFormat="1" ht="20.25">
      <c r="A67" s="1076" t="s">
        <v>23</v>
      </c>
      <c r="B67" s="1077"/>
      <c r="C67" s="93"/>
      <c r="D67" s="351">
        <f t="shared" ref="D67:Q67" si="8">SUM(D50:D66)</f>
        <v>99900</v>
      </c>
      <c r="E67" s="351">
        <f t="shared" si="8"/>
        <v>0</v>
      </c>
      <c r="F67" s="351">
        <f t="shared" si="8"/>
        <v>0</v>
      </c>
      <c r="G67" s="351"/>
      <c r="H67" s="351"/>
      <c r="I67" s="351">
        <f t="shared" si="8"/>
        <v>99900</v>
      </c>
      <c r="J67" s="351">
        <f t="shared" si="8"/>
        <v>99900</v>
      </c>
      <c r="K67" s="351">
        <f t="shared" si="8"/>
        <v>0</v>
      </c>
      <c r="L67" s="351">
        <f t="shared" si="8"/>
        <v>0</v>
      </c>
      <c r="M67" s="351">
        <f t="shared" si="8"/>
        <v>0</v>
      </c>
      <c r="N67" s="351">
        <f t="shared" si="8"/>
        <v>0</v>
      </c>
      <c r="O67" s="351">
        <f t="shared" si="8"/>
        <v>99900</v>
      </c>
      <c r="P67" s="371"/>
      <c r="Q67" s="372">
        <f t="shared" si="8"/>
        <v>0</v>
      </c>
    </row>
    <row r="68" spans="1:17" ht="20.25">
      <c r="A68" s="88"/>
      <c r="B68" s="352" t="s">
        <v>65</v>
      </c>
      <c r="C68" s="96"/>
      <c r="D68" s="315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35"/>
      <c r="Q68" s="308"/>
    </row>
    <row r="69" spans="1:17" ht="20.25">
      <c r="A69" s="1078" t="s">
        <v>28</v>
      </c>
      <c r="B69" s="1079"/>
      <c r="C69" s="96"/>
      <c r="D69" s="315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35"/>
      <c r="Q69" s="308"/>
    </row>
    <row r="70" spans="1:17" ht="20.25">
      <c r="A70" s="27" t="s">
        <v>18</v>
      </c>
      <c r="B70" s="109" t="s">
        <v>30</v>
      </c>
      <c r="C70" s="29"/>
      <c r="D70" s="308">
        <v>28254</v>
      </c>
      <c r="E70" s="308"/>
      <c r="F70" s="308"/>
      <c r="G70" s="308"/>
      <c r="H70" s="308"/>
      <c r="I70" s="308">
        <f>D70</f>
        <v>28254</v>
      </c>
      <c r="J70" s="308">
        <v>28254</v>
      </c>
      <c r="K70" s="308"/>
      <c r="L70" s="308"/>
      <c r="M70" s="308"/>
      <c r="N70" s="308">
        <v>0</v>
      </c>
      <c r="O70" s="308">
        <f>J70+N70</f>
        <v>28254</v>
      </c>
      <c r="P70" s="332"/>
      <c r="Q70" s="308">
        <f>I70-O70</f>
        <v>0</v>
      </c>
    </row>
    <row r="71" spans="1:17" ht="20.25">
      <c r="A71" s="57" t="s">
        <v>18</v>
      </c>
      <c r="B71" s="318" t="s">
        <v>66</v>
      </c>
      <c r="C71" s="31"/>
      <c r="D71" s="319">
        <v>28000</v>
      </c>
      <c r="E71" s="319"/>
      <c r="F71" s="319"/>
      <c r="G71" s="319"/>
      <c r="H71" s="319"/>
      <c r="I71" s="319">
        <f>D71</f>
        <v>28000</v>
      </c>
      <c r="J71" s="319">
        <v>28000</v>
      </c>
      <c r="K71" s="319"/>
      <c r="L71" s="319"/>
      <c r="M71" s="319"/>
      <c r="N71" s="319"/>
      <c r="O71" s="308">
        <f>J71+N71</f>
        <v>28000</v>
      </c>
      <c r="P71" s="332"/>
      <c r="Q71" s="308">
        <f>I71-O71</f>
        <v>0</v>
      </c>
    </row>
    <row r="72" spans="1:17" s="294" customFormat="1" ht="20.25">
      <c r="A72" s="1080" t="s">
        <v>23</v>
      </c>
      <c r="B72" s="1081"/>
      <c r="C72" s="98"/>
      <c r="D72" s="321">
        <f>SUM(D70:D71)</f>
        <v>56254</v>
      </c>
      <c r="E72" s="321">
        <f t="shared" ref="E72:Q72" si="9">SUM(E70:E71)</f>
        <v>0</v>
      </c>
      <c r="F72" s="321">
        <f t="shared" si="9"/>
        <v>0</v>
      </c>
      <c r="G72" s="321"/>
      <c r="H72" s="321"/>
      <c r="I72" s="321">
        <f t="shared" si="9"/>
        <v>56254</v>
      </c>
      <c r="J72" s="321">
        <f t="shared" si="9"/>
        <v>56254</v>
      </c>
      <c r="K72" s="321">
        <f t="shared" si="9"/>
        <v>0</v>
      </c>
      <c r="L72" s="321">
        <f t="shared" si="9"/>
        <v>0</v>
      </c>
      <c r="M72" s="321">
        <f t="shared" si="9"/>
        <v>0</v>
      </c>
      <c r="N72" s="321">
        <f t="shared" si="9"/>
        <v>0</v>
      </c>
      <c r="O72" s="321">
        <f t="shared" si="9"/>
        <v>56254</v>
      </c>
      <c r="P72" s="340"/>
      <c r="Q72" s="348">
        <f t="shared" si="9"/>
        <v>0</v>
      </c>
    </row>
    <row r="73" spans="1:17" ht="20.25">
      <c r="A73" s="1073" t="s">
        <v>67</v>
      </c>
      <c r="B73" s="1074"/>
      <c r="C73" s="1075"/>
      <c r="D73" s="315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35"/>
      <c r="Q73" s="308"/>
    </row>
    <row r="74" spans="1:17" ht="20.25">
      <c r="A74" s="27" t="s">
        <v>18</v>
      </c>
      <c r="B74" s="109" t="s">
        <v>68</v>
      </c>
      <c r="C74" s="29"/>
      <c r="D74" s="308">
        <v>22000</v>
      </c>
      <c r="E74" s="308"/>
      <c r="F74" s="308"/>
      <c r="G74" s="308"/>
      <c r="H74" s="308"/>
      <c r="I74" s="308">
        <f>D74</f>
        <v>22000</v>
      </c>
      <c r="J74" s="308">
        <v>22000</v>
      </c>
      <c r="K74" s="308"/>
      <c r="L74" s="308"/>
      <c r="M74" s="308"/>
      <c r="N74" s="308">
        <v>0</v>
      </c>
      <c r="O74" s="308">
        <f>J74+N74</f>
        <v>22000</v>
      </c>
      <c r="P74" s="332"/>
      <c r="Q74" s="308">
        <f>I74-O74</f>
        <v>0</v>
      </c>
    </row>
    <row r="75" spans="1:17" ht="20.25">
      <c r="A75" s="27" t="s">
        <v>18</v>
      </c>
      <c r="B75" s="109" t="s">
        <v>69</v>
      </c>
      <c r="C75" s="29"/>
      <c r="D75" s="308">
        <v>6000</v>
      </c>
      <c r="E75" s="308"/>
      <c r="F75" s="308"/>
      <c r="G75" s="308"/>
      <c r="H75" s="308"/>
      <c r="I75" s="308">
        <f>D75</f>
        <v>6000</v>
      </c>
      <c r="J75" s="308">
        <v>6000</v>
      </c>
      <c r="K75" s="308"/>
      <c r="L75" s="308"/>
      <c r="M75" s="308"/>
      <c r="N75" s="308">
        <v>0</v>
      </c>
      <c r="O75" s="308">
        <f>J75+N75</f>
        <v>6000</v>
      </c>
      <c r="P75" s="332"/>
      <c r="Q75" s="308">
        <f>I75-O75</f>
        <v>0</v>
      </c>
    </row>
    <row r="76" spans="1:17" ht="20.25">
      <c r="A76" s="57" t="s">
        <v>18</v>
      </c>
      <c r="B76" s="318" t="s">
        <v>70</v>
      </c>
      <c r="C76" s="31"/>
      <c r="D76" s="319">
        <v>10000</v>
      </c>
      <c r="E76" s="319"/>
      <c r="F76" s="319"/>
      <c r="G76" s="319"/>
      <c r="H76" s="319"/>
      <c r="I76" s="319">
        <f>D76</f>
        <v>10000</v>
      </c>
      <c r="J76" s="319">
        <v>10000</v>
      </c>
      <c r="K76" s="319"/>
      <c r="L76" s="319"/>
      <c r="M76" s="319"/>
      <c r="N76" s="319">
        <v>0</v>
      </c>
      <c r="O76" s="308">
        <f>J76+N76</f>
        <v>10000</v>
      </c>
      <c r="P76" s="332"/>
      <c r="Q76" s="308">
        <f>I76-O76</f>
        <v>0</v>
      </c>
    </row>
    <row r="77" spans="1:17" s="295" customFormat="1" ht="20.25">
      <c r="A77" s="1076" t="s">
        <v>23</v>
      </c>
      <c r="B77" s="1077"/>
      <c r="C77" s="99"/>
      <c r="D77" s="351">
        <f>SUM(D74:D76)</f>
        <v>38000</v>
      </c>
      <c r="E77" s="351">
        <f t="shared" ref="E77:Q77" si="10">SUM(E74:E76)</f>
        <v>0</v>
      </c>
      <c r="F77" s="351">
        <f t="shared" si="10"/>
        <v>0</v>
      </c>
      <c r="G77" s="351"/>
      <c r="H77" s="351"/>
      <c r="I77" s="351">
        <f t="shared" si="10"/>
        <v>38000</v>
      </c>
      <c r="J77" s="351">
        <f t="shared" si="10"/>
        <v>38000</v>
      </c>
      <c r="K77" s="351">
        <f t="shared" si="10"/>
        <v>0</v>
      </c>
      <c r="L77" s="351">
        <f t="shared" si="10"/>
        <v>0</v>
      </c>
      <c r="M77" s="351">
        <f t="shared" si="10"/>
        <v>0</v>
      </c>
      <c r="N77" s="351">
        <f t="shared" si="10"/>
        <v>0</v>
      </c>
      <c r="O77" s="372">
        <f>J77+N77</f>
        <v>38000</v>
      </c>
      <c r="P77" s="373"/>
      <c r="Q77" s="372">
        <f t="shared" si="10"/>
        <v>0</v>
      </c>
    </row>
    <row r="78" spans="1:17" s="293" customFormat="1" ht="20.25">
      <c r="A78" s="1099" t="s">
        <v>71</v>
      </c>
      <c r="B78" s="1100"/>
      <c r="C78" s="52"/>
      <c r="D78" s="316">
        <f>D72+D77</f>
        <v>94254</v>
      </c>
      <c r="E78" s="316">
        <f t="shared" ref="E78:Q78" si="11">E72+E77</f>
        <v>0</v>
      </c>
      <c r="F78" s="316">
        <f t="shared" si="11"/>
        <v>0</v>
      </c>
      <c r="G78" s="316"/>
      <c r="H78" s="316"/>
      <c r="I78" s="316">
        <f>I72+I77</f>
        <v>94254</v>
      </c>
      <c r="J78" s="316">
        <f t="shared" si="11"/>
        <v>94254</v>
      </c>
      <c r="K78" s="316">
        <f t="shared" si="11"/>
        <v>0</v>
      </c>
      <c r="L78" s="316">
        <f t="shared" si="11"/>
        <v>0</v>
      </c>
      <c r="M78" s="316">
        <f t="shared" si="11"/>
        <v>0</v>
      </c>
      <c r="N78" s="316">
        <f t="shared" si="11"/>
        <v>0</v>
      </c>
      <c r="O78" s="316">
        <f t="shared" si="11"/>
        <v>94254</v>
      </c>
      <c r="P78" s="339"/>
      <c r="Q78" s="347">
        <f t="shared" si="11"/>
        <v>0</v>
      </c>
    </row>
    <row r="79" spans="1:17" ht="20.25">
      <c r="A79" s="100"/>
      <c r="B79" s="353" t="s">
        <v>72</v>
      </c>
      <c r="C79" s="96"/>
      <c r="D79" s="315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35"/>
      <c r="Q79" s="308"/>
    </row>
    <row r="80" spans="1:17" ht="60.75">
      <c r="A80" s="102" t="s">
        <v>67</v>
      </c>
      <c r="B80" s="354"/>
      <c r="C80" s="104"/>
      <c r="D80" s="315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35"/>
      <c r="Q80" s="308"/>
    </row>
    <row r="81" spans="1:17" ht="20.25">
      <c r="A81" s="88" t="s">
        <v>18</v>
      </c>
      <c r="B81" s="355" t="s">
        <v>73</v>
      </c>
      <c r="C81" s="29"/>
      <c r="D81" s="308">
        <v>12000</v>
      </c>
      <c r="E81" s="308"/>
      <c r="F81" s="308"/>
      <c r="G81" s="308"/>
      <c r="H81" s="308"/>
      <c r="I81" s="308">
        <f t="shared" ref="I81:I86" si="12">D81</f>
        <v>12000</v>
      </c>
      <c r="J81" s="308">
        <v>12000</v>
      </c>
      <c r="K81" s="308"/>
      <c r="L81" s="308"/>
      <c r="M81" s="308"/>
      <c r="N81" s="308">
        <v>0</v>
      </c>
      <c r="O81" s="308">
        <f t="shared" ref="O81:O88" si="13">J81+N81</f>
        <v>12000</v>
      </c>
      <c r="P81" s="332"/>
      <c r="Q81" s="308">
        <f t="shared" ref="Q81:Q88" si="14">I81-O81</f>
        <v>0</v>
      </c>
    </row>
    <row r="82" spans="1:17" ht="20.25">
      <c r="A82" s="27" t="s">
        <v>74</v>
      </c>
      <c r="B82" s="109" t="s">
        <v>75</v>
      </c>
      <c r="C82" s="29"/>
      <c r="D82" s="308">
        <v>7500</v>
      </c>
      <c r="E82" s="308"/>
      <c r="F82" s="308"/>
      <c r="G82" s="308"/>
      <c r="H82" s="308"/>
      <c r="I82" s="308">
        <f t="shared" si="12"/>
        <v>7500</v>
      </c>
      <c r="J82" s="308">
        <v>7500</v>
      </c>
      <c r="K82" s="308"/>
      <c r="L82" s="308"/>
      <c r="M82" s="308"/>
      <c r="N82" s="308">
        <v>0</v>
      </c>
      <c r="O82" s="308">
        <f t="shared" si="13"/>
        <v>7500</v>
      </c>
      <c r="P82" s="332"/>
      <c r="Q82" s="308">
        <f t="shared" si="14"/>
        <v>0</v>
      </c>
    </row>
    <row r="83" spans="1:17" ht="20.25">
      <c r="A83" s="27" t="s">
        <v>74</v>
      </c>
      <c r="B83" s="109" t="s">
        <v>76</v>
      </c>
      <c r="C83" s="29"/>
      <c r="D83" s="308">
        <v>2500</v>
      </c>
      <c r="E83" s="308"/>
      <c r="F83" s="308"/>
      <c r="G83" s="308"/>
      <c r="H83" s="308"/>
      <c r="I83" s="308">
        <f t="shared" si="12"/>
        <v>2500</v>
      </c>
      <c r="J83" s="308">
        <v>2500</v>
      </c>
      <c r="K83" s="308"/>
      <c r="L83" s="308"/>
      <c r="M83" s="308"/>
      <c r="N83" s="308">
        <v>0</v>
      </c>
      <c r="O83" s="308">
        <f t="shared" si="13"/>
        <v>2500</v>
      </c>
      <c r="P83" s="332"/>
      <c r="Q83" s="308">
        <f t="shared" si="14"/>
        <v>0</v>
      </c>
    </row>
    <row r="84" spans="1:17" ht="20.25">
      <c r="A84" s="27" t="s">
        <v>18</v>
      </c>
      <c r="B84" s="109" t="s">
        <v>77</v>
      </c>
      <c r="C84" s="29"/>
      <c r="D84" s="308">
        <v>3000</v>
      </c>
      <c r="E84" s="308"/>
      <c r="F84" s="308"/>
      <c r="G84" s="308"/>
      <c r="H84" s="308"/>
      <c r="I84" s="308">
        <f t="shared" si="12"/>
        <v>3000</v>
      </c>
      <c r="J84" s="308">
        <v>3000</v>
      </c>
      <c r="K84" s="308"/>
      <c r="L84" s="308"/>
      <c r="M84" s="308"/>
      <c r="N84" s="308">
        <v>0</v>
      </c>
      <c r="O84" s="308">
        <f t="shared" si="13"/>
        <v>3000</v>
      </c>
      <c r="P84" s="332"/>
      <c r="Q84" s="308">
        <f t="shared" si="14"/>
        <v>0</v>
      </c>
    </row>
    <row r="85" spans="1:17" ht="20.25">
      <c r="A85" s="27" t="s">
        <v>74</v>
      </c>
      <c r="B85" s="109" t="s">
        <v>78</v>
      </c>
      <c r="C85" s="29"/>
      <c r="D85" s="308">
        <v>7000</v>
      </c>
      <c r="E85" s="308"/>
      <c r="F85" s="308"/>
      <c r="G85" s="308"/>
      <c r="H85" s="308"/>
      <c r="I85" s="308">
        <f t="shared" si="12"/>
        <v>7000</v>
      </c>
      <c r="J85" s="308">
        <v>7000</v>
      </c>
      <c r="K85" s="308"/>
      <c r="L85" s="308"/>
      <c r="M85" s="308"/>
      <c r="N85" s="308">
        <v>0</v>
      </c>
      <c r="O85" s="308">
        <f t="shared" si="13"/>
        <v>7000</v>
      </c>
      <c r="P85" s="332"/>
      <c r="Q85" s="308">
        <f t="shared" si="14"/>
        <v>0</v>
      </c>
    </row>
    <row r="86" spans="1:17" ht="20.25">
      <c r="A86" s="27" t="s">
        <v>74</v>
      </c>
      <c r="B86" s="109" t="s">
        <v>78</v>
      </c>
      <c r="C86" s="29"/>
      <c r="D86" s="308">
        <v>7000</v>
      </c>
      <c r="E86" s="308"/>
      <c r="F86" s="308"/>
      <c r="G86" s="308"/>
      <c r="H86" s="308"/>
      <c r="I86" s="308">
        <f t="shared" si="12"/>
        <v>7000</v>
      </c>
      <c r="J86" s="308">
        <v>7000</v>
      </c>
      <c r="K86" s="308"/>
      <c r="L86" s="308"/>
      <c r="M86" s="308"/>
      <c r="N86" s="308">
        <v>0</v>
      </c>
      <c r="O86" s="308">
        <f t="shared" si="13"/>
        <v>7000</v>
      </c>
      <c r="P86" s="332"/>
      <c r="Q86" s="308">
        <f t="shared" si="14"/>
        <v>0</v>
      </c>
    </row>
    <row r="87" spans="1:17" ht="20.25">
      <c r="A87" s="27" t="s">
        <v>79</v>
      </c>
      <c r="B87" s="311" t="s">
        <v>80</v>
      </c>
      <c r="C87" s="29"/>
      <c r="D87" s="273">
        <v>16700</v>
      </c>
      <c r="E87" s="308"/>
      <c r="F87" s="349"/>
      <c r="G87" s="349"/>
      <c r="H87" s="349"/>
      <c r="I87" s="308">
        <v>16700</v>
      </c>
      <c r="J87" s="308">
        <v>16700</v>
      </c>
      <c r="K87" s="308"/>
      <c r="L87" s="308"/>
      <c r="M87" s="308"/>
      <c r="N87" s="308">
        <v>0</v>
      </c>
      <c r="O87" s="308">
        <f t="shared" si="13"/>
        <v>16700</v>
      </c>
      <c r="P87" s="332"/>
      <c r="Q87" s="308">
        <f t="shared" si="14"/>
        <v>0</v>
      </c>
    </row>
    <row r="88" spans="1:17" ht="20.25">
      <c r="A88" s="27"/>
      <c r="B88" s="356"/>
      <c r="C88" s="357"/>
      <c r="D88" s="308"/>
      <c r="E88" s="308"/>
      <c r="F88" s="308"/>
      <c r="G88" s="308"/>
      <c r="H88" s="308"/>
      <c r="I88" s="308">
        <f>D88+E88-F88</f>
        <v>0</v>
      </c>
      <c r="J88" s="308">
        <v>0</v>
      </c>
      <c r="K88" s="308"/>
      <c r="L88" s="308"/>
      <c r="M88" s="308"/>
      <c r="N88" s="308">
        <v>0</v>
      </c>
      <c r="O88" s="308">
        <f t="shared" si="13"/>
        <v>0</v>
      </c>
      <c r="P88" s="332"/>
      <c r="Q88" s="308">
        <f t="shared" si="14"/>
        <v>0</v>
      </c>
    </row>
    <row r="89" spans="1:17" ht="20.25">
      <c r="A89" s="57"/>
      <c r="B89" s="358"/>
      <c r="C89" s="358"/>
      <c r="D89" s="319"/>
      <c r="E89" s="319"/>
      <c r="F89" s="319"/>
      <c r="G89" s="319"/>
      <c r="H89" s="319"/>
      <c r="I89" s="308">
        <f>D89+E89-F89</f>
        <v>0</v>
      </c>
      <c r="J89" s="319">
        <v>0</v>
      </c>
      <c r="K89" s="319"/>
      <c r="L89" s="319"/>
      <c r="M89" s="319"/>
      <c r="N89" s="319">
        <v>0</v>
      </c>
      <c r="O89" s="319"/>
      <c r="P89" s="345"/>
      <c r="Q89" s="308">
        <v>0</v>
      </c>
    </row>
    <row r="90" spans="1:17" s="295" customFormat="1" ht="20.25">
      <c r="A90" s="1076" t="s">
        <v>23</v>
      </c>
      <c r="B90" s="1077"/>
      <c r="C90" s="359"/>
      <c r="D90" s="351">
        <f t="shared" ref="D90:Q90" si="15">SUM(D81:D89)</f>
        <v>55700</v>
      </c>
      <c r="E90" s="351">
        <f t="shared" si="15"/>
        <v>0</v>
      </c>
      <c r="F90" s="351">
        <f t="shared" si="15"/>
        <v>0</v>
      </c>
      <c r="G90" s="351"/>
      <c r="H90" s="351"/>
      <c r="I90" s="351">
        <f t="shared" si="15"/>
        <v>55700</v>
      </c>
      <c r="J90" s="351">
        <f t="shared" si="15"/>
        <v>55700</v>
      </c>
      <c r="K90" s="351">
        <f t="shared" si="15"/>
        <v>0</v>
      </c>
      <c r="L90" s="351">
        <f t="shared" si="15"/>
        <v>0</v>
      </c>
      <c r="M90" s="351">
        <f t="shared" si="15"/>
        <v>0</v>
      </c>
      <c r="N90" s="351">
        <f t="shared" si="15"/>
        <v>0</v>
      </c>
      <c r="O90" s="351">
        <f t="shared" si="15"/>
        <v>55700</v>
      </c>
      <c r="P90" s="371"/>
      <c r="Q90" s="372">
        <f t="shared" si="15"/>
        <v>0</v>
      </c>
    </row>
    <row r="91" spans="1:17" ht="20.25">
      <c r="A91" s="1087" t="s">
        <v>28</v>
      </c>
      <c r="B91" s="1088"/>
      <c r="C91" s="108"/>
      <c r="D91" s="323"/>
      <c r="E91" s="323"/>
      <c r="F91" s="323"/>
      <c r="G91" s="323"/>
      <c r="H91" s="323"/>
      <c r="I91" s="323"/>
      <c r="J91" s="323"/>
      <c r="K91" s="323"/>
      <c r="L91" s="323"/>
      <c r="M91" s="323"/>
      <c r="N91" s="323"/>
      <c r="O91" s="323"/>
      <c r="P91" s="341"/>
      <c r="Q91" s="308"/>
    </row>
    <row r="92" spans="1:17" ht="20.25">
      <c r="A92" s="57"/>
      <c r="B92" s="318"/>
      <c r="C92" s="31"/>
      <c r="D92" s="319"/>
      <c r="E92" s="319"/>
      <c r="F92" s="319"/>
      <c r="G92" s="319"/>
      <c r="H92" s="319"/>
      <c r="I92" s="308"/>
      <c r="J92" s="319"/>
      <c r="K92" s="319"/>
      <c r="L92" s="319"/>
      <c r="M92" s="319"/>
      <c r="N92" s="319"/>
      <c r="O92" s="308"/>
      <c r="P92" s="332"/>
      <c r="Q92" s="308"/>
    </row>
    <row r="93" spans="1:17" ht="20.25">
      <c r="A93" s="57" t="s">
        <v>74</v>
      </c>
      <c r="B93" s="109" t="s">
        <v>81</v>
      </c>
      <c r="C93" s="29"/>
      <c r="D93" s="308">
        <v>23560</v>
      </c>
      <c r="E93" s="308"/>
      <c r="F93" s="308"/>
      <c r="G93" s="308"/>
      <c r="H93" s="308"/>
      <c r="I93" s="308">
        <f>D93</f>
        <v>23560</v>
      </c>
      <c r="J93" s="308">
        <v>23560</v>
      </c>
      <c r="K93" s="308"/>
      <c r="L93" s="308"/>
      <c r="M93" s="308"/>
      <c r="N93" s="308">
        <v>0</v>
      </c>
      <c r="O93" s="308">
        <f>J93+N93</f>
        <v>23560</v>
      </c>
      <c r="P93" s="332"/>
      <c r="Q93" s="308">
        <f>I93-O93</f>
        <v>0</v>
      </c>
    </row>
    <row r="94" spans="1:17" ht="20.25">
      <c r="A94" s="57"/>
      <c r="B94" s="318"/>
      <c r="C94" s="31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45"/>
      <c r="Q94" s="308"/>
    </row>
    <row r="95" spans="1:17" ht="40.5">
      <c r="A95" s="57" t="s">
        <v>82</v>
      </c>
      <c r="B95" s="318" t="s">
        <v>83</v>
      </c>
      <c r="C95" s="31"/>
      <c r="D95" s="319">
        <v>27000</v>
      </c>
      <c r="E95" s="319">
        <v>0</v>
      </c>
      <c r="F95" s="319">
        <v>0</v>
      </c>
      <c r="G95" s="319"/>
      <c r="H95" s="319"/>
      <c r="I95" s="319">
        <v>27000</v>
      </c>
      <c r="J95" s="319">
        <v>27000</v>
      </c>
      <c r="K95" s="319">
        <v>0</v>
      </c>
      <c r="L95" s="319">
        <v>0</v>
      </c>
      <c r="M95" s="319"/>
      <c r="N95" s="342">
        <v>0</v>
      </c>
      <c r="O95" s="319">
        <v>27000</v>
      </c>
      <c r="P95" s="345"/>
      <c r="Q95" s="308">
        <v>0</v>
      </c>
    </row>
    <row r="96" spans="1:17" ht="40.5">
      <c r="A96" s="27" t="s">
        <v>84</v>
      </c>
      <c r="B96" s="109" t="s">
        <v>85</v>
      </c>
      <c r="C96" s="109"/>
      <c r="D96" s="331">
        <v>20000</v>
      </c>
      <c r="E96" s="308">
        <v>0</v>
      </c>
      <c r="F96" s="308">
        <v>0</v>
      </c>
      <c r="G96" s="308"/>
      <c r="H96" s="308"/>
      <c r="I96" s="308">
        <v>20000</v>
      </c>
      <c r="J96" s="308">
        <v>20000</v>
      </c>
      <c r="K96" s="308">
        <v>0</v>
      </c>
      <c r="L96" s="308">
        <v>0</v>
      </c>
      <c r="M96" s="308">
        <v>0</v>
      </c>
      <c r="N96" s="308">
        <v>0</v>
      </c>
      <c r="O96" s="308">
        <v>20000</v>
      </c>
      <c r="P96" s="332"/>
      <c r="Q96" s="308">
        <v>0</v>
      </c>
    </row>
    <row r="97" spans="1:17" ht="20.25">
      <c r="A97" s="1101" t="s">
        <v>23</v>
      </c>
      <c r="B97" s="1102"/>
      <c r="C97" s="111"/>
      <c r="D97" s="360">
        <f t="shared" ref="D97:O97" si="16">SUM(D92:D96)</f>
        <v>70560</v>
      </c>
      <c r="E97" s="360">
        <f t="shared" si="16"/>
        <v>0</v>
      </c>
      <c r="F97" s="360">
        <f t="shared" si="16"/>
        <v>0</v>
      </c>
      <c r="G97" s="360"/>
      <c r="H97" s="360"/>
      <c r="I97" s="360">
        <f t="shared" si="16"/>
        <v>70560</v>
      </c>
      <c r="J97" s="360">
        <f t="shared" si="16"/>
        <v>70560</v>
      </c>
      <c r="K97" s="360">
        <f t="shared" si="16"/>
        <v>0</v>
      </c>
      <c r="L97" s="360">
        <f t="shared" si="16"/>
        <v>0</v>
      </c>
      <c r="M97" s="360">
        <f t="shared" si="16"/>
        <v>0</v>
      </c>
      <c r="N97" s="360">
        <f t="shared" si="16"/>
        <v>0</v>
      </c>
      <c r="O97" s="360">
        <f t="shared" si="16"/>
        <v>70560</v>
      </c>
      <c r="P97" s="374"/>
      <c r="Q97" s="349">
        <f>SUM(Q92:Q94)</f>
        <v>0</v>
      </c>
    </row>
    <row r="98" spans="1:17" ht="20.25">
      <c r="A98" s="1103" t="s">
        <v>86</v>
      </c>
      <c r="B98" s="1104"/>
      <c r="C98" s="113"/>
      <c r="D98" s="361">
        <f t="shared" ref="D98:O98" si="17">D90+D97</f>
        <v>126260</v>
      </c>
      <c r="E98" s="361">
        <f t="shared" si="17"/>
        <v>0</v>
      </c>
      <c r="F98" s="361">
        <f t="shared" si="17"/>
        <v>0</v>
      </c>
      <c r="G98" s="361"/>
      <c r="H98" s="361"/>
      <c r="I98" s="361">
        <f t="shared" si="17"/>
        <v>126260</v>
      </c>
      <c r="J98" s="361">
        <f t="shared" si="17"/>
        <v>126260</v>
      </c>
      <c r="K98" s="361">
        <f t="shared" si="17"/>
        <v>0</v>
      </c>
      <c r="L98" s="361">
        <f t="shared" si="17"/>
        <v>0</v>
      </c>
      <c r="M98" s="361">
        <f t="shared" si="17"/>
        <v>0</v>
      </c>
      <c r="N98" s="361">
        <f t="shared" si="17"/>
        <v>0</v>
      </c>
      <c r="O98" s="361">
        <f t="shared" si="17"/>
        <v>126260</v>
      </c>
      <c r="P98" s="375"/>
      <c r="Q98" s="382">
        <f>Q90+Q97</f>
        <v>0</v>
      </c>
    </row>
    <row r="99" spans="1:17" ht="20.25">
      <c r="A99" s="88"/>
      <c r="B99" s="352" t="s">
        <v>87</v>
      </c>
      <c r="C99" s="96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35"/>
      <c r="Q99" s="308"/>
    </row>
    <row r="100" spans="1:17" ht="60.75">
      <c r="A100" s="102" t="s">
        <v>67</v>
      </c>
      <c r="B100" s="354"/>
      <c r="C100" s="29"/>
      <c r="D100" s="308"/>
      <c r="E100" s="308"/>
      <c r="F100" s="308"/>
      <c r="G100" s="308"/>
      <c r="H100" s="308"/>
      <c r="I100" s="308"/>
      <c r="J100" s="308"/>
      <c r="K100" s="308"/>
      <c r="L100" s="308"/>
      <c r="M100" s="308"/>
      <c r="N100" s="308"/>
      <c r="O100" s="308"/>
      <c r="P100" s="332"/>
      <c r="Q100" s="308"/>
    </row>
    <row r="101" spans="1:17" ht="20.25">
      <c r="A101" s="27" t="s">
        <v>18</v>
      </c>
      <c r="B101" s="109" t="s">
        <v>88</v>
      </c>
      <c r="C101" s="29"/>
      <c r="D101" s="308">
        <v>12000</v>
      </c>
      <c r="E101" s="308"/>
      <c r="F101" s="308"/>
      <c r="G101" s="308"/>
      <c r="H101" s="308"/>
      <c r="I101" s="308">
        <f>D101</f>
        <v>12000</v>
      </c>
      <c r="J101" s="308">
        <v>12000</v>
      </c>
      <c r="K101" s="308"/>
      <c r="L101" s="308"/>
      <c r="M101" s="308"/>
      <c r="N101" s="308">
        <v>0</v>
      </c>
      <c r="O101" s="308">
        <f>J101+N101</f>
        <v>12000</v>
      </c>
      <c r="P101" s="332"/>
      <c r="Q101" s="308">
        <f>I101-O101</f>
        <v>0</v>
      </c>
    </row>
    <row r="102" spans="1:17" ht="20.25">
      <c r="A102" s="27" t="s">
        <v>18</v>
      </c>
      <c r="B102" s="109" t="s">
        <v>89</v>
      </c>
      <c r="C102" s="29"/>
      <c r="D102" s="308">
        <v>12470</v>
      </c>
      <c r="E102" s="308"/>
      <c r="F102" s="308"/>
      <c r="G102" s="308"/>
      <c r="H102" s="308"/>
      <c r="I102" s="308">
        <f>D102</f>
        <v>12470</v>
      </c>
      <c r="J102" s="308">
        <v>12470</v>
      </c>
      <c r="K102" s="308"/>
      <c r="L102" s="308"/>
      <c r="M102" s="308"/>
      <c r="N102" s="308">
        <v>0</v>
      </c>
      <c r="O102" s="308">
        <f>J102+N102</f>
        <v>12470</v>
      </c>
      <c r="P102" s="332"/>
      <c r="Q102" s="308">
        <f>I102-O102</f>
        <v>0</v>
      </c>
    </row>
    <row r="103" spans="1:17" ht="20.25">
      <c r="A103" s="57" t="s">
        <v>18</v>
      </c>
      <c r="B103" s="318" t="s">
        <v>90</v>
      </c>
      <c r="C103" s="31"/>
      <c r="D103" s="319">
        <v>48000</v>
      </c>
      <c r="E103" s="319"/>
      <c r="F103" s="319"/>
      <c r="G103" s="319"/>
      <c r="H103" s="319"/>
      <c r="I103" s="319">
        <f>D103</f>
        <v>48000</v>
      </c>
      <c r="J103" s="319">
        <v>48000</v>
      </c>
      <c r="K103" s="319"/>
      <c r="L103" s="319"/>
      <c r="M103" s="319"/>
      <c r="N103" s="319"/>
      <c r="O103" s="308">
        <f>J103+N103</f>
        <v>48000</v>
      </c>
      <c r="P103" s="332"/>
      <c r="Q103" s="308">
        <f>I103-O103</f>
        <v>0</v>
      </c>
    </row>
    <row r="104" spans="1:17" s="295" customFormat="1" ht="20.25">
      <c r="A104" s="1076" t="s">
        <v>23</v>
      </c>
      <c r="B104" s="1105"/>
      <c r="C104" s="99"/>
      <c r="D104" s="351">
        <f>SUM(D101:D103)</f>
        <v>72470</v>
      </c>
      <c r="E104" s="351">
        <f t="shared" ref="E104:Q104" si="18">SUM(E101:E103)</f>
        <v>0</v>
      </c>
      <c r="F104" s="351">
        <f t="shared" si="18"/>
        <v>0</v>
      </c>
      <c r="G104" s="351"/>
      <c r="H104" s="351"/>
      <c r="I104" s="351">
        <f t="shared" si="18"/>
        <v>72470</v>
      </c>
      <c r="J104" s="351">
        <f t="shared" si="18"/>
        <v>72470</v>
      </c>
      <c r="K104" s="351"/>
      <c r="L104" s="351"/>
      <c r="M104" s="351"/>
      <c r="N104" s="351">
        <f t="shared" si="18"/>
        <v>0</v>
      </c>
      <c r="O104" s="351">
        <f t="shared" si="18"/>
        <v>72470</v>
      </c>
      <c r="P104" s="371"/>
      <c r="Q104" s="372">
        <f t="shared" si="18"/>
        <v>0</v>
      </c>
    </row>
    <row r="105" spans="1:17" ht="20.25">
      <c r="A105" s="1087" t="s">
        <v>28</v>
      </c>
      <c r="B105" s="1088"/>
      <c r="C105" s="50"/>
      <c r="D105" s="323"/>
      <c r="E105" s="323"/>
      <c r="F105" s="323"/>
      <c r="G105" s="323"/>
      <c r="H105" s="323"/>
      <c r="I105" s="323"/>
      <c r="J105" s="323"/>
      <c r="K105" s="323"/>
      <c r="L105" s="323"/>
      <c r="M105" s="323"/>
      <c r="N105" s="323"/>
      <c r="O105" s="323"/>
      <c r="P105" s="341"/>
      <c r="Q105" s="308"/>
    </row>
    <row r="106" spans="1:17" ht="20.25">
      <c r="A106" s="27" t="s">
        <v>18</v>
      </c>
      <c r="B106" s="109" t="s">
        <v>91</v>
      </c>
      <c r="C106" s="29"/>
      <c r="D106" s="308">
        <v>24770</v>
      </c>
      <c r="E106" s="308"/>
      <c r="F106" s="308"/>
      <c r="G106" s="308"/>
      <c r="H106" s="308"/>
      <c r="I106" s="308">
        <f>D106</f>
        <v>24770</v>
      </c>
      <c r="J106" s="308">
        <v>24770</v>
      </c>
      <c r="K106" s="308"/>
      <c r="L106" s="308"/>
      <c r="M106" s="308"/>
      <c r="N106" s="308">
        <v>0</v>
      </c>
      <c r="O106" s="308">
        <f>J106+N106</f>
        <v>24770</v>
      </c>
      <c r="P106" s="332"/>
      <c r="Q106" s="308">
        <f>I106-O106</f>
        <v>0</v>
      </c>
    </row>
    <row r="107" spans="1:17" ht="20.25">
      <c r="A107" s="27"/>
      <c r="B107" s="109"/>
      <c r="C107" s="29"/>
      <c r="D107" s="308">
        <v>0</v>
      </c>
      <c r="E107" s="308"/>
      <c r="F107" s="308"/>
      <c r="G107" s="308"/>
      <c r="H107" s="308"/>
      <c r="I107" s="308"/>
      <c r="J107" s="308"/>
      <c r="K107" s="308"/>
      <c r="L107" s="308"/>
      <c r="M107" s="308"/>
      <c r="N107" s="308"/>
      <c r="O107" s="308"/>
      <c r="P107" s="332"/>
      <c r="Q107" s="308"/>
    </row>
    <row r="108" spans="1:17" ht="20.25">
      <c r="A108" s="27" t="s">
        <v>92</v>
      </c>
      <c r="B108" s="109" t="s">
        <v>93</v>
      </c>
      <c r="C108" s="29"/>
      <c r="D108" s="308">
        <v>1250</v>
      </c>
      <c r="E108" s="308"/>
      <c r="F108" s="308"/>
      <c r="G108" s="308"/>
      <c r="H108" s="308"/>
      <c r="I108" s="308">
        <f>D108</f>
        <v>1250</v>
      </c>
      <c r="J108" s="308">
        <v>1250</v>
      </c>
      <c r="K108" s="308"/>
      <c r="L108" s="308"/>
      <c r="M108" s="308"/>
      <c r="N108" s="308">
        <v>0</v>
      </c>
      <c r="O108" s="308">
        <f>J108+N108</f>
        <v>1250</v>
      </c>
      <c r="P108" s="332"/>
      <c r="Q108" s="308">
        <f>I108-O108</f>
        <v>0</v>
      </c>
    </row>
    <row r="109" spans="1:17" ht="20.25">
      <c r="A109" s="57" t="s">
        <v>18</v>
      </c>
      <c r="B109" s="318" t="s">
        <v>94</v>
      </c>
      <c r="C109" s="31"/>
      <c r="D109" s="319">
        <v>8850</v>
      </c>
      <c r="E109" s="319"/>
      <c r="F109" s="319"/>
      <c r="G109" s="319"/>
      <c r="H109" s="319"/>
      <c r="I109" s="319">
        <f>D109</f>
        <v>8850</v>
      </c>
      <c r="J109" s="319">
        <v>8850</v>
      </c>
      <c r="K109" s="319"/>
      <c r="L109" s="319"/>
      <c r="M109" s="319"/>
      <c r="N109" s="319">
        <v>0</v>
      </c>
      <c r="O109" s="308">
        <f>J109+N109</f>
        <v>8850</v>
      </c>
      <c r="P109" s="332"/>
      <c r="Q109" s="308">
        <f>I109-O109</f>
        <v>0</v>
      </c>
    </row>
    <row r="110" spans="1:17" ht="20.25">
      <c r="A110" s="57" t="s">
        <v>18</v>
      </c>
      <c r="B110" s="358" t="s">
        <v>95</v>
      </c>
      <c r="C110" s="116"/>
      <c r="D110" s="319">
        <v>15150</v>
      </c>
      <c r="E110" s="319">
        <v>0</v>
      </c>
      <c r="F110" s="319"/>
      <c r="G110" s="319"/>
      <c r="H110" s="319"/>
      <c r="I110" s="319">
        <f>D110+E110-F110</f>
        <v>15150</v>
      </c>
      <c r="J110" s="319">
        <v>15150</v>
      </c>
      <c r="K110" s="319"/>
      <c r="L110" s="319"/>
      <c r="M110" s="319"/>
      <c r="N110" s="319">
        <v>0</v>
      </c>
      <c r="O110" s="319">
        <f>J110+N110</f>
        <v>15150</v>
      </c>
      <c r="P110" s="345"/>
      <c r="Q110" s="308">
        <f>I110-O110</f>
        <v>0</v>
      </c>
    </row>
    <row r="111" spans="1:17" ht="20.25">
      <c r="A111" s="27"/>
      <c r="B111" s="109"/>
      <c r="C111" s="64"/>
      <c r="D111" s="308"/>
      <c r="E111" s="308"/>
      <c r="F111" s="308"/>
      <c r="G111" s="308"/>
      <c r="H111" s="308"/>
      <c r="I111" s="308"/>
      <c r="J111" s="308"/>
      <c r="K111" s="308"/>
      <c r="L111" s="308"/>
      <c r="M111" s="308"/>
      <c r="N111" s="308"/>
      <c r="O111" s="308"/>
      <c r="P111" s="332"/>
      <c r="Q111" s="308"/>
    </row>
    <row r="112" spans="1:17" s="293" customFormat="1" ht="20.25">
      <c r="A112" s="1099" t="s">
        <v>23</v>
      </c>
      <c r="B112" s="1106"/>
      <c r="C112" s="118"/>
      <c r="D112" s="316">
        <f>SUM(D105:D111)</f>
        <v>50020</v>
      </c>
      <c r="E112" s="316">
        <f>SUM(E106:E111)</f>
        <v>0</v>
      </c>
      <c r="F112" s="316">
        <f>SUM(F105:F110)</f>
        <v>0</v>
      </c>
      <c r="G112" s="316"/>
      <c r="H112" s="316"/>
      <c r="I112" s="316">
        <f>I106+I108+I109+I110+I111</f>
        <v>50020</v>
      </c>
      <c r="J112" s="316">
        <f>SUM(J105:J111)</f>
        <v>50020</v>
      </c>
      <c r="K112" s="316"/>
      <c r="L112" s="316">
        <f>SUM(L105:L110)</f>
        <v>0</v>
      </c>
      <c r="M112" s="316">
        <f>SUM(M105:M110)</f>
        <v>0</v>
      </c>
      <c r="N112" s="316">
        <f>SUM(N105:N111)</f>
        <v>0</v>
      </c>
      <c r="O112" s="316">
        <f>SUM(O105:O110)</f>
        <v>50020</v>
      </c>
      <c r="P112" s="339"/>
      <c r="Q112" s="347">
        <f>SUM(Q105:Q110)</f>
        <v>0</v>
      </c>
    </row>
    <row r="113" spans="1:17" s="294" customFormat="1" ht="20.25">
      <c r="A113" s="1080" t="s">
        <v>96</v>
      </c>
      <c r="B113" s="1082"/>
      <c r="C113" s="119"/>
      <c r="D113" s="321">
        <f t="shared" ref="D113:O113" si="19">D104+D112</f>
        <v>122490</v>
      </c>
      <c r="E113" s="321">
        <f t="shared" si="19"/>
        <v>0</v>
      </c>
      <c r="F113" s="321">
        <f t="shared" si="19"/>
        <v>0</v>
      </c>
      <c r="G113" s="321"/>
      <c r="H113" s="321"/>
      <c r="I113" s="321">
        <f t="shared" si="19"/>
        <v>122490</v>
      </c>
      <c r="J113" s="321">
        <f t="shared" si="19"/>
        <v>122490</v>
      </c>
      <c r="K113" s="321">
        <f t="shared" si="19"/>
        <v>0</v>
      </c>
      <c r="L113" s="321">
        <f t="shared" si="19"/>
        <v>0</v>
      </c>
      <c r="M113" s="321">
        <f t="shared" si="19"/>
        <v>0</v>
      </c>
      <c r="N113" s="321">
        <f t="shared" si="19"/>
        <v>0</v>
      </c>
      <c r="O113" s="321">
        <f t="shared" si="19"/>
        <v>122490</v>
      </c>
      <c r="P113" s="340"/>
      <c r="Q113" s="348">
        <f>Q104+Q112</f>
        <v>0</v>
      </c>
    </row>
    <row r="114" spans="1:17" ht="20.25">
      <c r="A114" s="1083" t="s">
        <v>97</v>
      </c>
      <c r="B114" s="1084"/>
      <c r="C114" s="47" t="s">
        <v>98</v>
      </c>
      <c r="D114" s="315"/>
      <c r="E114" s="315"/>
      <c r="F114" s="315"/>
      <c r="G114" s="315"/>
      <c r="H114" s="315"/>
      <c r="I114" s="315"/>
      <c r="J114" s="315"/>
      <c r="K114" s="315"/>
      <c r="L114" s="315"/>
      <c r="M114" s="315"/>
      <c r="N114" s="315"/>
      <c r="O114" s="315"/>
      <c r="P114" s="335"/>
      <c r="Q114" s="308"/>
    </row>
    <row r="115" spans="1:17" ht="60.75">
      <c r="A115" s="120" t="s">
        <v>99</v>
      </c>
      <c r="B115" s="362" t="s">
        <v>100</v>
      </c>
      <c r="C115" s="122"/>
      <c r="D115" s="323">
        <v>684156.67</v>
      </c>
      <c r="E115" s="323"/>
      <c r="F115" s="323"/>
      <c r="G115" s="323"/>
      <c r="H115" s="323"/>
      <c r="I115" s="323">
        <v>684156.67</v>
      </c>
      <c r="J115" s="323">
        <v>684156.67</v>
      </c>
      <c r="K115" s="323"/>
      <c r="L115" s="323"/>
      <c r="M115" s="323"/>
      <c r="N115" s="376">
        <v>0</v>
      </c>
      <c r="O115" s="334">
        <f>J115+N115</f>
        <v>684156.67</v>
      </c>
      <c r="P115" s="336"/>
      <c r="Q115" s="334">
        <f>I115-O115</f>
        <v>0</v>
      </c>
    </row>
    <row r="116" spans="1:17" ht="20.25">
      <c r="A116" s="57" t="s">
        <v>18</v>
      </c>
      <c r="B116" s="318" t="s">
        <v>101</v>
      </c>
      <c r="C116" s="31"/>
      <c r="D116" s="319">
        <v>175000</v>
      </c>
      <c r="E116" s="319"/>
      <c r="F116" s="319"/>
      <c r="G116" s="319"/>
      <c r="H116" s="319"/>
      <c r="I116" s="319">
        <f>D116</f>
        <v>175000</v>
      </c>
      <c r="J116" s="319">
        <v>175000</v>
      </c>
      <c r="K116" s="319"/>
      <c r="L116" s="319"/>
      <c r="M116" s="319"/>
      <c r="N116" s="319">
        <v>0</v>
      </c>
      <c r="O116" s="308">
        <f>J116+N116</f>
        <v>175000</v>
      </c>
      <c r="P116" s="332"/>
      <c r="Q116" s="308">
        <f>I116-O116</f>
        <v>0</v>
      </c>
    </row>
    <row r="117" spans="1:17" s="296" customFormat="1" ht="20.25">
      <c r="A117" s="1097" t="s">
        <v>23</v>
      </c>
      <c r="B117" s="1098"/>
      <c r="C117" s="363"/>
      <c r="D117" s="364">
        <f>SUM(D115:D116)</f>
        <v>859156.67</v>
      </c>
      <c r="E117" s="364">
        <f>SUM(E115:E116)</f>
        <v>0</v>
      </c>
      <c r="F117" s="364">
        <v>0</v>
      </c>
      <c r="G117" s="364"/>
      <c r="H117" s="364"/>
      <c r="I117" s="364">
        <f>SUM(I115:I116)</f>
        <v>859156.67</v>
      </c>
      <c r="J117" s="364">
        <f>SUM(J115:J116)</f>
        <v>859156.67</v>
      </c>
      <c r="K117" s="364"/>
      <c r="L117" s="364"/>
      <c r="M117" s="364"/>
      <c r="N117" s="364">
        <f>SUM(N115:N116)</f>
        <v>0</v>
      </c>
      <c r="O117" s="364">
        <f>SUM(O115:O116)</f>
        <v>859156.67</v>
      </c>
      <c r="P117" s="377"/>
      <c r="Q117" s="383">
        <f>SUM(Q115:Q116)</f>
        <v>0</v>
      </c>
    </row>
    <row r="118" spans="1:17" ht="20.25">
      <c r="A118" s="1089" t="s">
        <v>102</v>
      </c>
      <c r="B118" s="1090"/>
      <c r="C118" s="47" t="s">
        <v>103</v>
      </c>
      <c r="D118" s="315"/>
      <c r="E118" s="315"/>
      <c r="F118" s="315"/>
      <c r="G118" s="315"/>
      <c r="H118" s="315"/>
      <c r="I118" s="315"/>
      <c r="J118" s="315"/>
      <c r="K118" s="315"/>
      <c r="L118" s="315"/>
      <c r="M118" s="315"/>
      <c r="N118" s="315"/>
      <c r="O118" s="315"/>
      <c r="P118" s="335"/>
      <c r="Q118" s="308"/>
    </row>
    <row r="119" spans="1:17" ht="20.25">
      <c r="A119" s="27" t="s">
        <v>18</v>
      </c>
      <c r="B119" s="109" t="s">
        <v>104</v>
      </c>
      <c r="C119" s="29"/>
      <c r="D119" s="308">
        <v>14316</v>
      </c>
      <c r="E119" s="308"/>
      <c r="F119" s="308"/>
      <c r="G119" s="308"/>
      <c r="H119" s="308"/>
      <c r="I119" s="308">
        <f>D119</f>
        <v>14316</v>
      </c>
      <c r="J119" s="308">
        <v>14316</v>
      </c>
      <c r="K119" s="308"/>
      <c r="L119" s="308"/>
      <c r="M119" s="308"/>
      <c r="N119" s="308">
        <v>0</v>
      </c>
      <c r="O119" s="308">
        <f>J119+N119</f>
        <v>14316</v>
      </c>
      <c r="P119" s="332"/>
      <c r="Q119" s="308">
        <f>I119-O119</f>
        <v>0</v>
      </c>
    </row>
    <row r="120" spans="1:17" s="295" customFormat="1" ht="20.25">
      <c r="A120" s="126"/>
      <c r="B120" s="365" t="s">
        <v>23</v>
      </c>
      <c r="C120" s="128"/>
      <c r="D120" s="366">
        <f>SUM(D119:D119)</f>
        <v>14316</v>
      </c>
      <c r="E120" s="366">
        <f>SUM(E119:E119)</f>
        <v>0</v>
      </c>
      <c r="F120" s="366"/>
      <c r="G120" s="366"/>
      <c r="H120" s="366"/>
      <c r="I120" s="366">
        <f>SUM(I119:I119)</f>
        <v>14316</v>
      </c>
      <c r="J120" s="366">
        <f>SUM(J119:J119)</f>
        <v>14316</v>
      </c>
      <c r="K120" s="366"/>
      <c r="L120" s="366"/>
      <c r="M120" s="366"/>
      <c r="N120" s="366">
        <f>SUM(N119:N119)</f>
        <v>0</v>
      </c>
      <c r="O120" s="366">
        <f>SUM(O119:O119)</f>
        <v>14316</v>
      </c>
      <c r="P120" s="378"/>
      <c r="Q120" s="372">
        <f>SUM(Q119:Q119)</f>
        <v>0</v>
      </c>
    </row>
    <row r="121" spans="1:17" ht="20.25">
      <c r="A121" s="1120" t="s">
        <v>105</v>
      </c>
      <c r="B121" s="1121"/>
      <c r="C121" s="98"/>
      <c r="D121" s="321">
        <f t="shared" ref="D121:O121" si="20">D18+D23+D48+D67+D78+D98+D113+D117+D120</f>
        <v>2739087.62</v>
      </c>
      <c r="E121" s="321">
        <f t="shared" si="20"/>
        <v>9126832</v>
      </c>
      <c r="F121" s="321">
        <f t="shared" si="20"/>
        <v>277365.2</v>
      </c>
      <c r="G121" s="321"/>
      <c r="H121" s="321"/>
      <c r="I121" s="321">
        <f t="shared" si="20"/>
        <v>11588554.419999998</v>
      </c>
      <c r="J121" s="321">
        <f t="shared" si="20"/>
        <v>2515002.62</v>
      </c>
      <c r="K121" s="321">
        <f t="shared" si="20"/>
        <v>0</v>
      </c>
      <c r="L121" s="321">
        <f t="shared" si="20"/>
        <v>277365.2</v>
      </c>
      <c r="M121" s="321">
        <f t="shared" si="20"/>
        <v>0</v>
      </c>
      <c r="N121" s="321">
        <f t="shared" si="20"/>
        <v>9155008</v>
      </c>
      <c r="O121" s="321">
        <f t="shared" si="20"/>
        <v>11392645.419999998</v>
      </c>
      <c r="P121" s="340"/>
      <c r="Q121" s="348">
        <f>Q18+Q23+Q48+Q67+Q78+Q98+Q113+Q117+Q120</f>
        <v>195909</v>
      </c>
    </row>
    <row r="122" spans="1:17" ht="20.25">
      <c r="A122" s="1122" t="s">
        <v>106</v>
      </c>
      <c r="B122" s="1114"/>
      <c r="C122" s="96"/>
      <c r="D122" s="367"/>
      <c r="E122" s="367"/>
      <c r="F122" s="367"/>
      <c r="G122" s="367"/>
      <c r="H122" s="367"/>
      <c r="I122" s="367"/>
      <c r="J122" s="367"/>
      <c r="K122" s="367"/>
      <c r="L122" s="367"/>
      <c r="M122" s="367"/>
      <c r="N122" s="367"/>
      <c r="O122" s="367"/>
      <c r="P122" s="379"/>
      <c r="Q122" s="349"/>
    </row>
    <row r="123" spans="1:17" ht="20.25">
      <c r="A123" s="1109" t="s">
        <v>24</v>
      </c>
      <c r="B123" s="1123"/>
      <c r="C123" s="137"/>
      <c r="D123" s="349"/>
      <c r="E123" s="349"/>
      <c r="F123" s="349"/>
      <c r="G123" s="349"/>
      <c r="H123" s="349"/>
      <c r="I123" s="349"/>
      <c r="J123" s="349"/>
      <c r="K123" s="349"/>
      <c r="L123" s="349"/>
      <c r="M123" s="349"/>
      <c r="N123" s="349"/>
      <c r="O123" s="349"/>
      <c r="P123" s="380"/>
      <c r="Q123" s="349"/>
    </row>
    <row r="124" spans="1:17" s="293" customFormat="1" ht="20.25">
      <c r="A124" s="138"/>
      <c r="B124" s="368"/>
      <c r="C124" s="140"/>
      <c r="D124" s="369"/>
      <c r="E124" s="369"/>
      <c r="F124" s="369"/>
      <c r="G124" s="369"/>
      <c r="H124" s="369"/>
      <c r="I124" s="369"/>
      <c r="J124" s="369"/>
      <c r="K124" s="369"/>
      <c r="L124" s="369"/>
      <c r="M124" s="369"/>
      <c r="N124" s="369"/>
      <c r="O124" s="369"/>
      <c r="P124" s="381"/>
      <c r="Q124" s="369"/>
    </row>
    <row r="125" spans="1:17" ht="20.25">
      <c r="A125" s="1109" t="s">
        <v>109</v>
      </c>
      <c r="B125" s="1123"/>
      <c r="C125" s="142" t="s">
        <v>47</v>
      </c>
      <c r="D125" s="315"/>
      <c r="E125" s="315"/>
      <c r="F125" s="315"/>
      <c r="G125" s="315"/>
      <c r="H125" s="315"/>
      <c r="I125" s="315"/>
      <c r="J125" s="315"/>
      <c r="K125" s="315"/>
      <c r="L125" s="315"/>
      <c r="M125" s="315"/>
      <c r="N125" s="315"/>
      <c r="O125" s="315"/>
      <c r="P125" s="335"/>
      <c r="Q125" s="308"/>
    </row>
    <row r="126" spans="1:17" ht="40.5">
      <c r="A126" s="88" t="s">
        <v>107</v>
      </c>
      <c r="B126" s="355" t="s">
        <v>110</v>
      </c>
      <c r="C126" s="29"/>
      <c r="D126" s="308">
        <v>119358</v>
      </c>
      <c r="E126" s="308"/>
      <c r="F126" s="308"/>
      <c r="G126" s="308"/>
      <c r="H126" s="308"/>
      <c r="I126" s="334">
        <f>D126+E126-F126</f>
        <v>119358</v>
      </c>
      <c r="J126" s="308">
        <v>119358</v>
      </c>
      <c r="K126" s="308"/>
      <c r="L126" s="308"/>
      <c r="M126" s="308"/>
      <c r="N126" s="308">
        <v>0</v>
      </c>
      <c r="O126" s="308">
        <f>J126+N126</f>
        <v>119358</v>
      </c>
      <c r="P126" s="332"/>
      <c r="Q126" s="308">
        <f>I126-O126</f>
        <v>0</v>
      </c>
    </row>
    <row r="127" spans="1:17" ht="20.25">
      <c r="A127" s="27" t="s">
        <v>107</v>
      </c>
      <c r="B127" s="109" t="s">
        <v>111</v>
      </c>
      <c r="C127" s="29"/>
      <c r="D127" s="308">
        <v>37530</v>
      </c>
      <c r="E127" s="308"/>
      <c r="F127" s="308"/>
      <c r="G127" s="308"/>
      <c r="H127" s="308"/>
      <c r="I127" s="308">
        <f>D127+E127-F127</f>
        <v>37530</v>
      </c>
      <c r="J127" s="308">
        <v>37530</v>
      </c>
      <c r="K127" s="308"/>
      <c r="L127" s="308"/>
      <c r="M127" s="308"/>
      <c r="N127" s="308">
        <v>0</v>
      </c>
      <c r="O127" s="308">
        <f>J127+N127</f>
        <v>37530</v>
      </c>
      <c r="P127" s="332"/>
      <c r="Q127" s="308">
        <f>I127-O127</f>
        <v>0</v>
      </c>
    </row>
    <row r="128" spans="1:17" ht="20.25">
      <c r="A128" s="27" t="s">
        <v>107</v>
      </c>
      <c r="B128" s="109" t="s">
        <v>112</v>
      </c>
      <c r="C128" s="29"/>
      <c r="D128" s="308">
        <v>973</v>
      </c>
      <c r="E128" s="308"/>
      <c r="F128" s="308"/>
      <c r="G128" s="308"/>
      <c r="H128" s="308"/>
      <c r="I128" s="308">
        <f>D128+E128-F128</f>
        <v>973</v>
      </c>
      <c r="J128" s="308">
        <v>973</v>
      </c>
      <c r="K128" s="308"/>
      <c r="L128" s="308"/>
      <c r="M128" s="308"/>
      <c r="N128" s="308">
        <v>0</v>
      </c>
      <c r="O128" s="308">
        <f>J128+N128</f>
        <v>973</v>
      </c>
      <c r="P128" s="332"/>
      <c r="Q128" s="308">
        <f>I128-O128</f>
        <v>0</v>
      </c>
    </row>
    <row r="129" spans="1:17" s="297" customFormat="1" ht="121.5">
      <c r="A129" s="384" t="s">
        <v>286</v>
      </c>
      <c r="B129" s="385" t="s">
        <v>287</v>
      </c>
      <c r="C129" s="386"/>
      <c r="D129" s="387">
        <v>0</v>
      </c>
      <c r="E129" s="387"/>
      <c r="F129" s="387"/>
      <c r="G129" s="387"/>
      <c r="H129" s="387"/>
      <c r="I129" s="387">
        <f>D129+E129-F129</f>
        <v>0</v>
      </c>
      <c r="J129" s="387">
        <v>0</v>
      </c>
      <c r="K129" s="387"/>
      <c r="L129" s="387"/>
      <c r="M129" s="387"/>
      <c r="N129" s="387">
        <v>0</v>
      </c>
      <c r="O129" s="387">
        <f>J129+N129</f>
        <v>0</v>
      </c>
      <c r="P129" s="402"/>
      <c r="Q129" s="410">
        <f>I129-O129</f>
        <v>0</v>
      </c>
    </row>
    <row r="130" spans="1:17" s="293" customFormat="1" ht="20.25">
      <c r="A130" s="1124" t="s">
        <v>132</v>
      </c>
      <c r="B130" s="1124"/>
      <c r="C130" s="140"/>
      <c r="D130" s="388">
        <f t="shared" ref="D130:Q130" si="21">SUM(D126:D129)</f>
        <v>157861</v>
      </c>
      <c r="E130" s="388">
        <f t="shared" si="21"/>
        <v>0</v>
      </c>
      <c r="F130" s="388">
        <f t="shared" si="21"/>
        <v>0</v>
      </c>
      <c r="G130" s="388"/>
      <c r="H130" s="388"/>
      <c r="I130" s="388">
        <f t="shared" si="21"/>
        <v>157861</v>
      </c>
      <c r="J130" s="403">
        <f t="shared" si="21"/>
        <v>157861</v>
      </c>
      <c r="K130" s="403">
        <f t="shared" si="21"/>
        <v>0</v>
      </c>
      <c r="L130" s="388">
        <f t="shared" si="21"/>
        <v>0</v>
      </c>
      <c r="M130" s="388">
        <f t="shared" si="21"/>
        <v>0</v>
      </c>
      <c r="N130" s="388">
        <f t="shared" si="21"/>
        <v>0</v>
      </c>
      <c r="O130" s="388">
        <f t="shared" si="21"/>
        <v>157861</v>
      </c>
      <c r="P130" s="404">
        <f t="shared" si="21"/>
        <v>0</v>
      </c>
      <c r="Q130" s="369">
        <f t="shared" si="21"/>
        <v>0</v>
      </c>
    </row>
    <row r="131" spans="1:17" ht="20.25">
      <c r="A131" s="1101" t="s">
        <v>288</v>
      </c>
      <c r="B131" s="1125"/>
      <c r="C131" s="150"/>
      <c r="D131" s="323"/>
      <c r="E131" s="323"/>
      <c r="F131" s="323"/>
      <c r="G131" s="323"/>
      <c r="H131" s="323"/>
      <c r="I131" s="315"/>
      <c r="J131" s="323"/>
      <c r="K131" s="323"/>
      <c r="L131" s="323"/>
      <c r="M131" s="315"/>
      <c r="N131" s="315"/>
      <c r="O131" s="315"/>
      <c r="P131" s="335"/>
      <c r="Q131" s="308"/>
    </row>
    <row r="132" spans="1:17" ht="20.25">
      <c r="A132" s="88" t="s">
        <v>107</v>
      </c>
      <c r="B132" s="355" t="s">
        <v>106</v>
      </c>
      <c r="C132" s="29"/>
      <c r="D132" s="308">
        <v>337979</v>
      </c>
      <c r="E132" s="308"/>
      <c r="F132" s="308"/>
      <c r="G132" s="308"/>
      <c r="H132" s="308"/>
      <c r="I132" s="308">
        <f>D132+E132-F132</f>
        <v>337979</v>
      </c>
      <c r="J132" s="308">
        <v>337979</v>
      </c>
      <c r="K132" s="308"/>
      <c r="L132" s="308"/>
      <c r="M132" s="308"/>
      <c r="N132" s="308">
        <v>0</v>
      </c>
      <c r="O132" s="308">
        <f t="shared" ref="O132:O137" si="22">J132+N132</f>
        <v>337979</v>
      </c>
      <c r="P132" s="332"/>
      <c r="Q132" s="308">
        <f t="shared" ref="Q132:Q151" si="23">I132-O132</f>
        <v>0</v>
      </c>
    </row>
    <row r="133" spans="1:17" ht="40.5">
      <c r="A133" s="27" t="s">
        <v>134</v>
      </c>
      <c r="B133" s="318" t="s">
        <v>135</v>
      </c>
      <c r="C133" s="31"/>
      <c r="D133" s="319">
        <v>99900</v>
      </c>
      <c r="E133" s="319"/>
      <c r="F133" s="319"/>
      <c r="G133" s="319"/>
      <c r="H133" s="319"/>
      <c r="I133" s="319">
        <v>99900</v>
      </c>
      <c r="J133" s="319">
        <v>99900</v>
      </c>
      <c r="K133" s="319"/>
      <c r="L133" s="319"/>
      <c r="M133" s="319"/>
      <c r="N133" s="342">
        <v>0</v>
      </c>
      <c r="O133" s="334">
        <f t="shared" si="22"/>
        <v>99900</v>
      </c>
      <c r="P133" s="336"/>
      <c r="Q133" s="334">
        <f t="shared" si="23"/>
        <v>0</v>
      </c>
    </row>
    <row r="134" spans="1:17" ht="20.25">
      <c r="A134" s="27" t="s">
        <v>107</v>
      </c>
      <c r="B134" s="318" t="s">
        <v>136</v>
      </c>
      <c r="C134" s="31"/>
      <c r="D134" s="319">
        <v>59870</v>
      </c>
      <c r="E134" s="319"/>
      <c r="F134" s="319"/>
      <c r="G134" s="319"/>
      <c r="H134" s="319"/>
      <c r="I134" s="319">
        <f>D134+E134-F134</f>
        <v>59870</v>
      </c>
      <c r="J134" s="319">
        <v>59870</v>
      </c>
      <c r="K134" s="319"/>
      <c r="L134" s="319"/>
      <c r="M134" s="308"/>
      <c r="N134" s="308">
        <v>0</v>
      </c>
      <c r="O134" s="308">
        <f t="shared" si="22"/>
        <v>59870</v>
      </c>
      <c r="P134" s="332"/>
      <c r="Q134" s="308">
        <f t="shared" si="23"/>
        <v>0</v>
      </c>
    </row>
    <row r="135" spans="1:17" ht="20.25">
      <c r="A135" s="27" t="s">
        <v>107</v>
      </c>
      <c r="B135" s="318" t="s">
        <v>137</v>
      </c>
      <c r="C135" s="151"/>
      <c r="D135" s="319">
        <v>31000</v>
      </c>
      <c r="E135" s="319"/>
      <c r="F135" s="319"/>
      <c r="G135" s="319"/>
      <c r="H135" s="319"/>
      <c r="I135" s="308">
        <f>D135+E135-F135</f>
        <v>31000</v>
      </c>
      <c r="J135" s="319">
        <v>31000</v>
      </c>
      <c r="K135" s="319"/>
      <c r="L135" s="319"/>
      <c r="M135" s="308"/>
      <c r="N135" s="308">
        <v>0</v>
      </c>
      <c r="O135" s="308">
        <f t="shared" si="22"/>
        <v>31000</v>
      </c>
      <c r="P135" s="332"/>
      <c r="Q135" s="308">
        <f t="shared" si="23"/>
        <v>0</v>
      </c>
    </row>
    <row r="136" spans="1:17" ht="20.25">
      <c r="A136" s="27" t="s">
        <v>107</v>
      </c>
      <c r="B136" s="109" t="s">
        <v>138</v>
      </c>
      <c r="C136" s="152"/>
      <c r="D136" s="308">
        <v>12800</v>
      </c>
      <c r="E136" s="308"/>
      <c r="F136" s="308"/>
      <c r="G136" s="308"/>
      <c r="H136" s="308"/>
      <c r="I136" s="308">
        <f>D136+E136-F136</f>
        <v>12800</v>
      </c>
      <c r="J136" s="308">
        <v>12800</v>
      </c>
      <c r="K136" s="308"/>
      <c r="L136" s="308"/>
      <c r="M136" s="308"/>
      <c r="N136" s="308">
        <v>0</v>
      </c>
      <c r="O136" s="308">
        <f t="shared" si="22"/>
        <v>12800</v>
      </c>
      <c r="P136" s="332"/>
      <c r="Q136" s="308">
        <f t="shared" si="23"/>
        <v>0</v>
      </c>
    </row>
    <row r="137" spans="1:17" ht="20.25">
      <c r="A137" s="57" t="s">
        <v>107</v>
      </c>
      <c r="B137" s="318" t="s">
        <v>139</v>
      </c>
      <c r="C137" s="153"/>
      <c r="D137" s="319">
        <v>169041</v>
      </c>
      <c r="E137" s="319"/>
      <c r="F137" s="319"/>
      <c r="G137" s="319"/>
      <c r="H137" s="319"/>
      <c r="I137" s="319">
        <f>D137+E137-F137</f>
        <v>169041</v>
      </c>
      <c r="J137" s="319">
        <v>169041</v>
      </c>
      <c r="K137" s="319"/>
      <c r="L137" s="319"/>
      <c r="M137" s="319"/>
      <c r="N137" s="319">
        <v>0</v>
      </c>
      <c r="O137" s="319">
        <f t="shared" si="22"/>
        <v>169041</v>
      </c>
      <c r="P137" s="345"/>
      <c r="Q137" s="308">
        <f t="shared" si="23"/>
        <v>0</v>
      </c>
    </row>
    <row r="138" spans="1:17" ht="40.5">
      <c r="A138" s="27" t="s">
        <v>289</v>
      </c>
      <c r="B138" s="109" t="s">
        <v>290</v>
      </c>
      <c r="C138" s="152"/>
      <c r="D138" s="308">
        <v>0</v>
      </c>
      <c r="E138" s="308">
        <v>849716</v>
      </c>
      <c r="F138" s="308">
        <v>0</v>
      </c>
      <c r="G138" s="308"/>
      <c r="H138" s="308"/>
      <c r="I138" s="308">
        <v>849716</v>
      </c>
      <c r="J138" s="308">
        <v>0</v>
      </c>
      <c r="K138" s="308"/>
      <c r="L138" s="308"/>
      <c r="M138" s="308"/>
      <c r="N138" s="308">
        <v>46026.31</v>
      </c>
      <c r="O138" s="308">
        <v>46026.31</v>
      </c>
      <c r="P138" s="308"/>
      <c r="Q138" s="334">
        <f t="shared" si="23"/>
        <v>803689.69</v>
      </c>
    </row>
    <row r="139" spans="1:17" ht="60.75">
      <c r="A139" s="27" t="s">
        <v>289</v>
      </c>
      <c r="B139" s="109" t="s">
        <v>291</v>
      </c>
      <c r="C139" s="152"/>
      <c r="D139" s="308">
        <v>0</v>
      </c>
      <c r="E139" s="308">
        <v>152276</v>
      </c>
      <c r="F139" s="308">
        <v>0</v>
      </c>
      <c r="G139" s="308"/>
      <c r="H139" s="308"/>
      <c r="I139" s="308">
        <v>152276</v>
      </c>
      <c r="J139" s="308">
        <v>0</v>
      </c>
      <c r="K139" s="308"/>
      <c r="L139" s="308"/>
      <c r="M139" s="308"/>
      <c r="N139" s="308">
        <v>152276</v>
      </c>
      <c r="O139" s="308">
        <v>152276</v>
      </c>
      <c r="P139" s="308"/>
      <c r="Q139" s="308">
        <f t="shared" si="23"/>
        <v>0</v>
      </c>
    </row>
    <row r="140" spans="1:17" ht="101.25">
      <c r="A140" s="27" t="s">
        <v>289</v>
      </c>
      <c r="B140" s="109" t="s">
        <v>292</v>
      </c>
      <c r="C140" s="152"/>
      <c r="D140" s="308">
        <v>0</v>
      </c>
      <c r="E140" s="308">
        <v>46272</v>
      </c>
      <c r="F140" s="308">
        <v>0</v>
      </c>
      <c r="G140" s="308"/>
      <c r="H140" s="308"/>
      <c r="I140" s="308">
        <v>46272</v>
      </c>
      <c r="J140" s="308">
        <v>0</v>
      </c>
      <c r="K140" s="308"/>
      <c r="L140" s="308"/>
      <c r="M140" s="308"/>
      <c r="N140" s="308">
        <v>46272</v>
      </c>
      <c r="O140" s="308">
        <v>46272</v>
      </c>
      <c r="P140" s="308"/>
      <c r="Q140" s="308">
        <f t="shared" si="23"/>
        <v>0</v>
      </c>
    </row>
    <row r="141" spans="1:17" s="292" customFormat="1" ht="40.5">
      <c r="A141" s="309" t="s">
        <v>289</v>
      </c>
      <c r="B141" s="154" t="s">
        <v>293</v>
      </c>
      <c r="C141" s="154"/>
      <c r="D141" s="310">
        <v>0</v>
      </c>
      <c r="E141" s="389">
        <v>27213.05</v>
      </c>
      <c r="F141" s="310">
        <v>0</v>
      </c>
      <c r="G141" s="310"/>
      <c r="H141" s="310"/>
      <c r="I141" s="389">
        <v>27213.05</v>
      </c>
      <c r="J141" s="310">
        <v>0</v>
      </c>
      <c r="K141" s="310"/>
      <c r="L141" s="310"/>
      <c r="M141" s="310"/>
      <c r="N141" s="310">
        <v>27213.05</v>
      </c>
      <c r="O141" s="310">
        <v>27213.05</v>
      </c>
      <c r="P141" s="310"/>
      <c r="Q141" s="310">
        <f t="shared" si="23"/>
        <v>0</v>
      </c>
    </row>
    <row r="142" spans="1:17" s="292" customFormat="1" ht="40.5">
      <c r="A142" s="309" t="s">
        <v>289</v>
      </c>
      <c r="B142" s="154" t="s">
        <v>294</v>
      </c>
      <c r="C142" s="154"/>
      <c r="D142" s="310">
        <v>0</v>
      </c>
      <c r="E142" s="389">
        <v>131529.75</v>
      </c>
      <c r="F142" s="310">
        <v>0</v>
      </c>
      <c r="G142" s="310"/>
      <c r="H142" s="310"/>
      <c r="I142" s="389">
        <v>131529.75</v>
      </c>
      <c r="J142" s="310">
        <v>0</v>
      </c>
      <c r="K142" s="310"/>
      <c r="L142" s="310"/>
      <c r="M142" s="310"/>
      <c r="N142" s="389">
        <v>7307.2</v>
      </c>
      <c r="O142" s="389">
        <v>7307.2</v>
      </c>
      <c r="P142" s="310"/>
      <c r="Q142" s="310">
        <f t="shared" si="23"/>
        <v>124222.55</v>
      </c>
    </row>
    <row r="143" spans="1:17" s="292" customFormat="1" ht="40.5">
      <c r="A143" s="309" t="s">
        <v>289</v>
      </c>
      <c r="B143" s="154" t="s">
        <v>295</v>
      </c>
      <c r="C143" s="154"/>
      <c r="D143" s="310">
        <v>0</v>
      </c>
      <c r="E143" s="389">
        <v>90710.17</v>
      </c>
      <c r="F143" s="310">
        <v>0</v>
      </c>
      <c r="G143" s="310"/>
      <c r="H143" s="310"/>
      <c r="I143" s="389">
        <v>90710.17</v>
      </c>
      <c r="J143" s="310">
        <v>0</v>
      </c>
      <c r="K143" s="310"/>
      <c r="L143" s="310"/>
      <c r="M143" s="310"/>
      <c r="N143" s="389">
        <v>90710.17</v>
      </c>
      <c r="O143" s="389">
        <v>90710.17</v>
      </c>
      <c r="P143" s="310"/>
      <c r="Q143" s="310">
        <f t="shared" si="23"/>
        <v>0</v>
      </c>
    </row>
    <row r="144" spans="1:17" s="292" customFormat="1" ht="40.5">
      <c r="A144" s="309" t="s">
        <v>289</v>
      </c>
      <c r="B144" s="154" t="s">
        <v>296</v>
      </c>
      <c r="C144" s="154"/>
      <c r="D144" s="310">
        <v>0</v>
      </c>
      <c r="E144" s="389">
        <v>72568.14</v>
      </c>
      <c r="F144" s="310"/>
      <c r="G144" s="310"/>
      <c r="H144" s="310"/>
      <c r="I144" s="389">
        <v>72568.14</v>
      </c>
      <c r="J144" s="310">
        <v>0</v>
      </c>
      <c r="K144" s="310"/>
      <c r="L144" s="310"/>
      <c r="M144" s="310"/>
      <c r="N144" s="389">
        <v>72568.14</v>
      </c>
      <c r="O144" s="389">
        <v>72568.14</v>
      </c>
      <c r="P144" s="310"/>
      <c r="Q144" s="310">
        <f t="shared" si="23"/>
        <v>0</v>
      </c>
    </row>
    <row r="145" spans="1:17" s="292" customFormat="1" ht="40.5">
      <c r="A145" s="309" t="s">
        <v>289</v>
      </c>
      <c r="B145" s="154" t="s">
        <v>297</v>
      </c>
      <c r="C145" s="154"/>
      <c r="D145" s="310">
        <v>0</v>
      </c>
      <c r="E145" s="389">
        <v>86174.67</v>
      </c>
      <c r="F145" s="310"/>
      <c r="G145" s="310"/>
      <c r="H145" s="310"/>
      <c r="I145" s="389">
        <v>86174.67</v>
      </c>
      <c r="J145" s="310">
        <v>0</v>
      </c>
      <c r="K145" s="310"/>
      <c r="L145" s="310"/>
      <c r="M145" s="310"/>
      <c r="N145" s="389">
        <v>86174.67</v>
      </c>
      <c r="O145" s="389">
        <v>86174.67</v>
      </c>
      <c r="P145" s="310"/>
      <c r="Q145" s="310">
        <f t="shared" si="23"/>
        <v>0</v>
      </c>
    </row>
    <row r="146" spans="1:17" s="292" customFormat="1" ht="40.5">
      <c r="A146" s="309" t="s">
        <v>289</v>
      </c>
      <c r="B146" s="154" t="s">
        <v>298</v>
      </c>
      <c r="C146" s="154"/>
      <c r="D146" s="310">
        <v>0</v>
      </c>
      <c r="E146" s="389">
        <v>45355.09</v>
      </c>
      <c r="F146" s="310"/>
      <c r="G146" s="310"/>
      <c r="H146" s="310"/>
      <c r="I146" s="389">
        <v>45355.09</v>
      </c>
      <c r="J146" s="310">
        <v>0</v>
      </c>
      <c r="K146" s="310"/>
      <c r="L146" s="310"/>
      <c r="M146" s="310"/>
      <c r="N146" s="389">
        <v>45355.09</v>
      </c>
      <c r="O146" s="389">
        <v>45355.09</v>
      </c>
      <c r="P146" s="310"/>
      <c r="Q146" s="310">
        <f t="shared" si="23"/>
        <v>0</v>
      </c>
    </row>
    <row r="147" spans="1:17" s="292" customFormat="1" ht="81">
      <c r="A147" s="309" t="s">
        <v>289</v>
      </c>
      <c r="B147" s="32" t="s">
        <v>299</v>
      </c>
      <c r="C147" s="154"/>
      <c r="D147" s="310">
        <v>0</v>
      </c>
      <c r="E147" s="389">
        <v>1067109.33</v>
      </c>
      <c r="F147" s="310"/>
      <c r="G147" s="310"/>
      <c r="H147" s="310"/>
      <c r="I147" s="389">
        <v>1067109.33</v>
      </c>
      <c r="J147" s="310">
        <v>0</v>
      </c>
      <c r="K147" s="310"/>
      <c r="L147" s="310"/>
      <c r="M147" s="310"/>
      <c r="N147" s="389">
        <v>17785.16</v>
      </c>
      <c r="O147" s="389">
        <v>17785.16</v>
      </c>
      <c r="P147" s="310"/>
      <c r="Q147" s="310">
        <f t="shared" si="23"/>
        <v>1049324.1700000002</v>
      </c>
    </row>
    <row r="148" spans="1:17" ht="101.25">
      <c r="A148" s="27" t="s">
        <v>289</v>
      </c>
      <c r="B148" s="390" t="s">
        <v>300</v>
      </c>
      <c r="C148" s="36"/>
      <c r="D148" s="308">
        <v>0</v>
      </c>
      <c r="E148" s="334">
        <v>395400</v>
      </c>
      <c r="F148" s="308"/>
      <c r="G148" s="308"/>
      <c r="H148" s="308"/>
      <c r="I148" s="308">
        <v>395400</v>
      </c>
      <c r="J148" s="308">
        <v>0</v>
      </c>
      <c r="K148" s="308"/>
      <c r="L148" s="308"/>
      <c r="M148" s="308"/>
      <c r="N148" s="308">
        <v>395400</v>
      </c>
      <c r="O148" s="308">
        <v>395400</v>
      </c>
      <c r="P148" s="308"/>
      <c r="Q148" s="334">
        <f t="shared" si="23"/>
        <v>0</v>
      </c>
    </row>
    <row r="149" spans="1:17" ht="101.25">
      <c r="A149" s="27" t="s">
        <v>289</v>
      </c>
      <c r="B149" s="35" t="s">
        <v>301</v>
      </c>
      <c r="C149" s="36"/>
      <c r="D149" s="308">
        <v>0</v>
      </c>
      <c r="E149" s="334">
        <v>1957831.2</v>
      </c>
      <c r="F149" s="308"/>
      <c r="G149" s="308"/>
      <c r="H149" s="308"/>
      <c r="I149" s="308">
        <v>1957831.2</v>
      </c>
      <c r="J149" s="308">
        <v>0</v>
      </c>
      <c r="K149" s="308"/>
      <c r="L149" s="308"/>
      <c r="M149" s="308"/>
      <c r="N149" s="308">
        <v>1957831.2</v>
      </c>
      <c r="O149" s="308">
        <v>1957831.2</v>
      </c>
      <c r="P149" s="308"/>
      <c r="Q149" s="334">
        <f t="shared" si="23"/>
        <v>0</v>
      </c>
    </row>
    <row r="150" spans="1:17" ht="81">
      <c r="A150" s="27" t="s">
        <v>289</v>
      </c>
      <c r="B150" s="35" t="s">
        <v>302</v>
      </c>
      <c r="C150" s="36"/>
      <c r="D150" s="308">
        <v>0</v>
      </c>
      <c r="E150" s="334">
        <v>383750</v>
      </c>
      <c r="F150" s="308"/>
      <c r="G150" s="308"/>
      <c r="H150" s="308"/>
      <c r="I150" s="308">
        <v>383750</v>
      </c>
      <c r="J150" s="308">
        <v>0</v>
      </c>
      <c r="K150" s="308"/>
      <c r="L150" s="308"/>
      <c r="M150" s="308"/>
      <c r="N150" s="308">
        <v>69288.179999999993</v>
      </c>
      <c r="O150" s="308">
        <v>69288.179999999993</v>
      </c>
      <c r="P150" s="308"/>
      <c r="Q150" s="334">
        <f t="shared" si="23"/>
        <v>314461.82</v>
      </c>
    </row>
    <row r="151" spans="1:17" ht="81">
      <c r="A151" s="27" t="s">
        <v>289</v>
      </c>
      <c r="B151" s="157" t="s">
        <v>303</v>
      </c>
      <c r="C151" s="158"/>
      <c r="D151" s="308">
        <v>0</v>
      </c>
      <c r="E151" s="334">
        <v>187232.04</v>
      </c>
      <c r="F151" s="319"/>
      <c r="G151" s="319"/>
      <c r="H151" s="319"/>
      <c r="I151" s="319">
        <v>187232.04</v>
      </c>
      <c r="J151" s="308">
        <v>0</v>
      </c>
      <c r="K151" s="319"/>
      <c r="L151" s="319"/>
      <c r="M151" s="319"/>
      <c r="N151" s="319">
        <v>33805.79</v>
      </c>
      <c r="O151" s="319">
        <v>33805.79</v>
      </c>
      <c r="P151" s="319"/>
      <c r="Q151" s="334">
        <f t="shared" si="23"/>
        <v>153426.25</v>
      </c>
    </row>
    <row r="152" spans="1:17" s="295" customFormat="1" ht="20.25">
      <c r="A152" s="1107" t="s">
        <v>141</v>
      </c>
      <c r="B152" s="1108"/>
      <c r="C152" s="161"/>
      <c r="D152" s="391">
        <f>SUM(D132:D147)</f>
        <v>710590</v>
      </c>
      <c r="E152" s="391">
        <f>SUM(E138:E151)</f>
        <v>5493137.4400000004</v>
      </c>
      <c r="F152" s="391">
        <f>SUM(F132:F140)</f>
        <v>0</v>
      </c>
      <c r="G152" s="391"/>
      <c r="H152" s="391"/>
      <c r="I152" s="391">
        <f>SUM(I132:I151)</f>
        <v>6203727.4399999995</v>
      </c>
      <c r="J152" s="391">
        <f>SUM(J132:J140)</f>
        <v>710590</v>
      </c>
      <c r="K152" s="391">
        <f>SUM(K132:K137)</f>
        <v>0</v>
      </c>
      <c r="L152" s="391">
        <f>SUM(L132:L137)</f>
        <v>0</v>
      </c>
      <c r="M152" s="391">
        <f>SUM(M132:M137)</f>
        <v>0</v>
      </c>
      <c r="N152" s="391">
        <f>SUM(N132:N151)</f>
        <v>3048012.9600000004</v>
      </c>
      <c r="O152" s="391">
        <f>SUM(O132:O151)</f>
        <v>3758602.96</v>
      </c>
      <c r="P152" s="391">
        <f>SUM(P132:P151)</f>
        <v>0</v>
      </c>
      <c r="Q152" s="391">
        <f>SUM(Q132:Q151)</f>
        <v>2445124.48</v>
      </c>
    </row>
    <row r="153" spans="1:17" ht="20.25">
      <c r="A153" s="1109" t="s">
        <v>142</v>
      </c>
      <c r="B153" s="1110"/>
      <c r="C153" s="150"/>
      <c r="D153" s="325"/>
      <c r="E153" s="325"/>
      <c r="F153" s="325"/>
      <c r="G153" s="325"/>
      <c r="H153" s="325"/>
      <c r="I153" s="325"/>
      <c r="J153" s="325"/>
      <c r="K153" s="325"/>
      <c r="L153" s="325"/>
      <c r="M153" s="325"/>
      <c r="N153" s="325"/>
      <c r="O153" s="325"/>
      <c r="P153" s="344"/>
      <c r="Q153" s="349"/>
    </row>
    <row r="154" spans="1:17" ht="20.25">
      <c r="A154" s="163"/>
      <c r="B154" s="392" t="s">
        <v>143</v>
      </c>
      <c r="C154" s="29"/>
      <c r="D154" s="393" t="s">
        <v>144</v>
      </c>
      <c r="E154" s="393">
        <v>0</v>
      </c>
      <c r="F154" s="393"/>
      <c r="G154" s="393"/>
      <c r="H154" s="393"/>
      <c r="I154" s="393">
        <v>0</v>
      </c>
      <c r="J154" s="393">
        <v>0</v>
      </c>
      <c r="K154" s="393"/>
      <c r="L154" s="393"/>
      <c r="M154" s="393"/>
      <c r="N154" s="393">
        <v>0</v>
      </c>
      <c r="O154" s="393">
        <v>0</v>
      </c>
      <c r="P154" s="405"/>
      <c r="Q154" s="308">
        <f>I154-O154</f>
        <v>0</v>
      </c>
    </row>
    <row r="155" spans="1:17" ht="20.25">
      <c r="A155" s="163"/>
      <c r="B155" s="392" t="s">
        <v>145</v>
      </c>
      <c r="C155" s="29"/>
      <c r="D155" s="393" t="s">
        <v>144</v>
      </c>
      <c r="E155" s="393">
        <v>0</v>
      </c>
      <c r="F155" s="393"/>
      <c r="G155" s="393"/>
      <c r="H155" s="393"/>
      <c r="I155" s="393">
        <v>0</v>
      </c>
      <c r="J155" s="393">
        <v>0</v>
      </c>
      <c r="K155" s="393"/>
      <c r="L155" s="393"/>
      <c r="M155" s="393"/>
      <c r="N155" s="393">
        <v>0</v>
      </c>
      <c r="O155" s="393">
        <v>0</v>
      </c>
      <c r="P155" s="405"/>
      <c r="Q155" s="308">
        <f>I155-O155</f>
        <v>0</v>
      </c>
    </row>
    <row r="156" spans="1:17" ht="20.25">
      <c r="A156" s="163"/>
      <c r="B156" s="392" t="s">
        <v>146</v>
      </c>
      <c r="C156" s="29"/>
      <c r="D156" s="393">
        <v>50000</v>
      </c>
      <c r="E156" s="393">
        <v>0</v>
      </c>
      <c r="F156" s="393"/>
      <c r="G156" s="393"/>
      <c r="H156" s="393"/>
      <c r="I156" s="393">
        <v>50000</v>
      </c>
      <c r="J156" s="393">
        <v>50000</v>
      </c>
      <c r="K156" s="393"/>
      <c r="L156" s="393"/>
      <c r="M156" s="393"/>
      <c r="N156" s="393">
        <v>0</v>
      </c>
      <c r="O156" s="393">
        <v>50000</v>
      </c>
      <c r="P156" s="405"/>
      <c r="Q156" s="308">
        <f>I156-O156</f>
        <v>0</v>
      </c>
    </row>
    <row r="157" spans="1:17" ht="20.25">
      <c r="A157" s="163"/>
      <c r="B157" s="392" t="s">
        <v>147</v>
      </c>
      <c r="C157" s="29"/>
      <c r="D157" s="393" t="s">
        <v>144</v>
      </c>
      <c r="E157" s="393">
        <v>0</v>
      </c>
      <c r="F157" s="393"/>
      <c r="G157" s="393"/>
      <c r="H157" s="393"/>
      <c r="I157" s="393">
        <v>0</v>
      </c>
      <c r="J157" s="393">
        <v>0</v>
      </c>
      <c r="K157" s="393"/>
      <c r="L157" s="393"/>
      <c r="M157" s="393"/>
      <c r="N157" s="393">
        <v>0</v>
      </c>
      <c r="O157" s="393">
        <v>0</v>
      </c>
      <c r="P157" s="405"/>
      <c r="Q157" s="308">
        <f>I157-O157</f>
        <v>0</v>
      </c>
    </row>
    <row r="158" spans="1:17" ht="20.25">
      <c r="A158" s="163"/>
      <c r="B158" s="392" t="s">
        <v>148</v>
      </c>
      <c r="C158" s="29"/>
      <c r="D158" s="393"/>
      <c r="E158" s="393">
        <v>0</v>
      </c>
      <c r="F158" s="393"/>
      <c r="G158" s="393"/>
      <c r="H158" s="393"/>
      <c r="I158" s="393">
        <v>0</v>
      </c>
      <c r="J158" s="393">
        <v>0</v>
      </c>
      <c r="K158" s="393"/>
      <c r="L158" s="393"/>
      <c r="M158" s="393"/>
      <c r="N158" s="393">
        <v>0</v>
      </c>
      <c r="O158" s="393">
        <v>0</v>
      </c>
      <c r="P158" s="405"/>
      <c r="Q158" s="308">
        <v>0</v>
      </c>
    </row>
    <row r="159" spans="1:17" ht="20.25">
      <c r="A159" s="163"/>
      <c r="B159" s="392" t="s">
        <v>149</v>
      </c>
      <c r="C159" s="29"/>
      <c r="D159" s="393"/>
      <c r="E159" s="393">
        <v>0</v>
      </c>
      <c r="F159" s="393"/>
      <c r="G159" s="393"/>
      <c r="H159" s="393"/>
      <c r="I159" s="393">
        <v>0</v>
      </c>
      <c r="J159" s="393">
        <v>0</v>
      </c>
      <c r="K159" s="393"/>
      <c r="L159" s="393"/>
      <c r="M159" s="393"/>
      <c r="N159" s="393">
        <v>0</v>
      </c>
      <c r="O159" s="393">
        <v>0</v>
      </c>
      <c r="P159" s="405"/>
      <c r="Q159" s="308">
        <v>0</v>
      </c>
    </row>
    <row r="160" spans="1:17" ht="20.25">
      <c r="A160" s="163"/>
      <c r="B160" s="392" t="s">
        <v>150</v>
      </c>
      <c r="C160" s="29"/>
      <c r="D160" s="393"/>
      <c r="E160" s="393">
        <v>0</v>
      </c>
      <c r="F160" s="393"/>
      <c r="G160" s="393"/>
      <c r="H160" s="393"/>
      <c r="I160" s="393">
        <v>0</v>
      </c>
      <c r="J160" s="393">
        <v>0</v>
      </c>
      <c r="K160" s="393"/>
      <c r="L160" s="393"/>
      <c r="M160" s="393"/>
      <c r="N160" s="393">
        <v>0</v>
      </c>
      <c r="O160" s="393">
        <v>0</v>
      </c>
      <c r="P160" s="405"/>
      <c r="Q160" s="308">
        <v>0</v>
      </c>
    </row>
    <row r="161" spans="1:17" ht="20.25">
      <c r="A161" s="163"/>
      <c r="B161" s="392" t="s">
        <v>151</v>
      </c>
      <c r="C161" s="29"/>
      <c r="D161" s="393"/>
      <c r="E161" s="393">
        <v>0</v>
      </c>
      <c r="F161" s="393"/>
      <c r="G161" s="393"/>
      <c r="H161" s="393"/>
      <c r="I161" s="393">
        <v>0</v>
      </c>
      <c r="J161" s="393">
        <v>0</v>
      </c>
      <c r="K161" s="393"/>
      <c r="L161" s="393"/>
      <c r="M161" s="393"/>
      <c r="N161" s="393">
        <v>0</v>
      </c>
      <c r="O161" s="393">
        <v>0</v>
      </c>
      <c r="P161" s="405"/>
      <c r="Q161" s="308">
        <v>0</v>
      </c>
    </row>
    <row r="162" spans="1:17" ht="40.5">
      <c r="A162" s="165" t="s">
        <v>116</v>
      </c>
      <c r="B162" s="394" t="s">
        <v>152</v>
      </c>
      <c r="C162" s="167"/>
      <c r="D162" s="395"/>
      <c r="E162" s="395">
        <v>0</v>
      </c>
      <c r="F162" s="395"/>
      <c r="G162" s="395"/>
      <c r="H162" s="395"/>
      <c r="I162" s="395">
        <v>0</v>
      </c>
      <c r="J162" s="395">
        <v>0</v>
      </c>
      <c r="K162" s="395"/>
      <c r="L162" s="395"/>
      <c r="M162" s="395"/>
      <c r="N162" s="395">
        <v>0</v>
      </c>
      <c r="O162" s="395">
        <v>0</v>
      </c>
      <c r="P162" s="406"/>
      <c r="Q162" s="413">
        <v>0</v>
      </c>
    </row>
    <row r="163" spans="1:17" ht="20.25">
      <c r="A163" s="165"/>
      <c r="B163" s="394" t="s">
        <v>153</v>
      </c>
      <c r="C163" s="167"/>
      <c r="D163" s="395"/>
      <c r="E163" s="395">
        <v>0</v>
      </c>
      <c r="F163" s="395"/>
      <c r="G163" s="395"/>
      <c r="H163" s="395"/>
      <c r="I163" s="395">
        <v>0</v>
      </c>
      <c r="J163" s="395">
        <v>0</v>
      </c>
      <c r="K163" s="395"/>
      <c r="L163" s="395"/>
      <c r="M163" s="395"/>
      <c r="N163" s="395">
        <v>0</v>
      </c>
      <c r="O163" s="395">
        <v>0</v>
      </c>
      <c r="P163" s="406"/>
      <c r="Q163" s="413">
        <v>0</v>
      </c>
    </row>
    <row r="164" spans="1:17" ht="20.25">
      <c r="A164" s="165"/>
      <c r="B164" s="394" t="s">
        <v>154</v>
      </c>
      <c r="C164" s="167"/>
      <c r="D164" s="395"/>
      <c r="E164" s="395">
        <v>0</v>
      </c>
      <c r="F164" s="395"/>
      <c r="G164" s="395"/>
      <c r="H164" s="395"/>
      <c r="I164" s="395">
        <v>0</v>
      </c>
      <c r="J164" s="395">
        <v>0</v>
      </c>
      <c r="K164" s="395"/>
      <c r="L164" s="395"/>
      <c r="M164" s="395"/>
      <c r="N164" s="395">
        <v>0</v>
      </c>
      <c r="O164" s="395">
        <v>0</v>
      </c>
      <c r="P164" s="406"/>
      <c r="Q164" s="413">
        <v>0</v>
      </c>
    </row>
    <row r="165" spans="1:17" ht="20.25">
      <c r="A165" s="165"/>
      <c r="B165" s="394" t="s">
        <v>155</v>
      </c>
      <c r="C165" s="167"/>
      <c r="D165" s="395"/>
      <c r="E165" s="395">
        <v>0</v>
      </c>
      <c r="F165" s="395"/>
      <c r="G165" s="395"/>
      <c r="H165" s="395"/>
      <c r="I165" s="395">
        <v>0</v>
      </c>
      <c r="J165" s="395">
        <v>0</v>
      </c>
      <c r="K165" s="395"/>
      <c r="L165" s="395"/>
      <c r="M165" s="395"/>
      <c r="N165" s="395">
        <v>0</v>
      </c>
      <c r="O165" s="395">
        <v>0</v>
      </c>
      <c r="P165" s="406"/>
      <c r="Q165" s="413">
        <v>0</v>
      </c>
    </row>
    <row r="166" spans="1:17" ht="20.25">
      <c r="A166" s="165"/>
      <c r="B166" s="394" t="s">
        <v>156</v>
      </c>
      <c r="C166" s="167"/>
      <c r="D166" s="395"/>
      <c r="E166" s="395">
        <v>0</v>
      </c>
      <c r="F166" s="395"/>
      <c r="G166" s="395"/>
      <c r="H166" s="395"/>
      <c r="I166" s="395">
        <v>0</v>
      </c>
      <c r="J166" s="395">
        <v>0</v>
      </c>
      <c r="K166" s="395"/>
      <c r="L166" s="395"/>
      <c r="M166" s="395"/>
      <c r="N166" s="395">
        <v>0</v>
      </c>
      <c r="O166" s="395">
        <v>0</v>
      </c>
      <c r="P166" s="406"/>
      <c r="Q166" s="413">
        <v>0</v>
      </c>
    </row>
    <row r="167" spans="1:17" ht="20.25">
      <c r="A167" s="165"/>
      <c r="B167" s="394" t="s">
        <v>157</v>
      </c>
      <c r="C167" s="167"/>
      <c r="D167" s="395"/>
      <c r="E167" s="395">
        <v>0</v>
      </c>
      <c r="F167" s="395"/>
      <c r="G167" s="395"/>
      <c r="H167" s="395"/>
      <c r="I167" s="395">
        <v>0</v>
      </c>
      <c r="J167" s="395">
        <v>0</v>
      </c>
      <c r="K167" s="395"/>
      <c r="L167" s="395"/>
      <c r="M167" s="395"/>
      <c r="N167" s="395">
        <v>0</v>
      </c>
      <c r="O167" s="395">
        <v>0</v>
      </c>
      <c r="P167" s="406"/>
      <c r="Q167" s="413">
        <v>0</v>
      </c>
    </row>
    <row r="168" spans="1:17" ht="20.25">
      <c r="A168" s="165"/>
      <c r="B168" s="394" t="s">
        <v>158</v>
      </c>
      <c r="C168" s="167"/>
      <c r="D168" s="395"/>
      <c r="E168" s="395">
        <v>0</v>
      </c>
      <c r="F168" s="395"/>
      <c r="G168" s="395"/>
      <c r="H168" s="395"/>
      <c r="I168" s="395">
        <v>0</v>
      </c>
      <c r="J168" s="395">
        <v>0</v>
      </c>
      <c r="K168" s="395"/>
      <c r="L168" s="395"/>
      <c r="M168" s="395"/>
      <c r="N168" s="395">
        <v>0</v>
      </c>
      <c r="O168" s="395">
        <v>0</v>
      </c>
      <c r="P168" s="406"/>
      <c r="Q168" s="413">
        <v>0</v>
      </c>
    </row>
    <row r="169" spans="1:17" ht="20.25">
      <c r="A169" s="165"/>
      <c r="B169" s="394" t="s">
        <v>159</v>
      </c>
      <c r="C169" s="167"/>
      <c r="D169" s="395"/>
      <c r="E169" s="395">
        <v>0</v>
      </c>
      <c r="F169" s="395"/>
      <c r="G169" s="395"/>
      <c r="H169" s="395"/>
      <c r="I169" s="395">
        <v>0</v>
      </c>
      <c r="J169" s="395">
        <v>0</v>
      </c>
      <c r="K169" s="395"/>
      <c r="L169" s="395"/>
      <c r="M169" s="395"/>
      <c r="N169" s="395">
        <v>0</v>
      </c>
      <c r="O169" s="395">
        <v>0</v>
      </c>
      <c r="P169" s="406"/>
      <c r="Q169" s="413">
        <v>0</v>
      </c>
    </row>
    <row r="170" spans="1:17" ht="20.25">
      <c r="A170" s="165"/>
      <c r="B170" s="394" t="s">
        <v>160</v>
      </c>
      <c r="C170" s="167"/>
      <c r="D170" s="395"/>
      <c r="E170" s="395">
        <v>0</v>
      </c>
      <c r="F170" s="395"/>
      <c r="G170" s="395"/>
      <c r="H170" s="395"/>
      <c r="I170" s="395">
        <v>0</v>
      </c>
      <c r="J170" s="395">
        <v>0</v>
      </c>
      <c r="K170" s="395"/>
      <c r="L170" s="395"/>
      <c r="M170" s="395"/>
      <c r="N170" s="395">
        <v>0</v>
      </c>
      <c r="O170" s="395">
        <v>0</v>
      </c>
      <c r="P170" s="406"/>
      <c r="Q170" s="413">
        <v>0</v>
      </c>
    </row>
    <row r="171" spans="1:17" ht="20.25">
      <c r="A171" s="165"/>
      <c r="B171" s="394" t="s">
        <v>161</v>
      </c>
      <c r="C171" s="167"/>
      <c r="D171" s="395"/>
      <c r="E171" s="395">
        <v>0</v>
      </c>
      <c r="F171" s="395"/>
      <c r="G171" s="395"/>
      <c r="H171" s="395"/>
      <c r="I171" s="395">
        <v>0</v>
      </c>
      <c r="J171" s="395">
        <v>0</v>
      </c>
      <c r="K171" s="395"/>
      <c r="L171" s="395"/>
      <c r="M171" s="395"/>
      <c r="N171" s="395">
        <v>0</v>
      </c>
      <c r="O171" s="395">
        <v>0</v>
      </c>
      <c r="P171" s="406"/>
      <c r="Q171" s="413">
        <v>0</v>
      </c>
    </row>
    <row r="172" spans="1:17" ht="20.25">
      <c r="A172" s="165"/>
      <c r="B172" s="394" t="s">
        <v>162</v>
      </c>
      <c r="C172" s="167"/>
      <c r="D172" s="395"/>
      <c r="E172" s="395">
        <v>0</v>
      </c>
      <c r="F172" s="395"/>
      <c r="G172" s="395"/>
      <c r="H172" s="395"/>
      <c r="I172" s="395">
        <v>0</v>
      </c>
      <c r="J172" s="395">
        <v>0</v>
      </c>
      <c r="K172" s="395"/>
      <c r="L172" s="395"/>
      <c r="M172" s="395"/>
      <c r="N172" s="395">
        <v>0</v>
      </c>
      <c r="O172" s="395">
        <v>0</v>
      </c>
      <c r="P172" s="406"/>
      <c r="Q172" s="413">
        <v>0</v>
      </c>
    </row>
    <row r="173" spans="1:17" ht="20.25">
      <c r="A173" s="165"/>
      <c r="B173" s="394" t="s">
        <v>163</v>
      </c>
      <c r="C173" s="167"/>
      <c r="D173" s="395"/>
      <c r="E173" s="395">
        <v>0</v>
      </c>
      <c r="F173" s="395"/>
      <c r="G173" s="395"/>
      <c r="H173" s="395"/>
      <c r="I173" s="395">
        <v>0</v>
      </c>
      <c r="J173" s="395">
        <v>0</v>
      </c>
      <c r="K173" s="395"/>
      <c r="L173" s="395"/>
      <c r="M173" s="395"/>
      <c r="N173" s="395">
        <v>0</v>
      </c>
      <c r="O173" s="395">
        <v>0</v>
      </c>
      <c r="P173" s="406"/>
      <c r="Q173" s="413">
        <v>0</v>
      </c>
    </row>
    <row r="174" spans="1:17" ht="20.25">
      <c r="A174" s="165"/>
      <c r="B174" s="394" t="s">
        <v>164</v>
      </c>
      <c r="C174" s="167"/>
      <c r="D174" s="395"/>
      <c r="E174" s="395">
        <v>0</v>
      </c>
      <c r="F174" s="395"/>
      <c r="G174" s="395"/>
      <c r="H174" s="395"/>
      <c r="I174" s="395">
        <v>0</v>
      </c>
      <c r="J174" s="395">
        <v>0</v>
      </c>
      <c r="K174" s="395"/>
      <c r="L174" s="395"/>
      <c r="M174" s="395"/>
      <c r="N174" s="395">
        <v>0</v>
      </c>
      <c r="O174" s="395">
        <v>0</v>
      </c>
      <c r="P174" s="406"/>
      <c r="Q174" s="413">
        <v>0</v>
      </c>
    </row>
    <row r="175" spans="1:17" ht="20.25">
      <c r="A175" s="165"/>
      <c r="B175" s="394" t="s">
        <v>165</v>
      </c>
      <c r="C175" s="167"/>
      <c r="D175" s="395"/>
      <c r="E175" s="395">
        <v>0</v>
      </c>
      <c r="F175" s="395"/>
      <c r="G175" s="395"/>
      <c r="H175" s="395"/>
      <c r="I175" s="395">
        <v>0</v>
      </c>
      <c r="J175" s="395">
        <v>0</v>
      </c>
      <c r="K175" s="395"/>
      <c r="L175" s="395"/>
      <c r="M175" s="395"/>
      <c r="N175" s="395">
        <v>0</v>
      </c>
      <c r="O175" s="395">
        <v>0</v>
      </c>
      <c r="P175" s="406"/>
      <c r="Q175" s="413">
        <v>0</v>
      </c>
    </row>
    <row r="176" spans="1:17" ht="20.25">
      <c r="A176" s="165"/>
      <c r="B176" s="394" t="s">
        <v>166</v>
      </c>
      <c r="C176" s="167"/>
      <c r="D176" s="395"/>
      <c r="E176" s="395">
        <v>0</v>
      </c>
      <c r="F176" s="395"/>
      <c r="G176" s="395"/>
      <c r="H176" s="395"/>
      <c r="I176" s="395">
        <v>0</v>
      </c>
      <c r="J176" s="395">
        <v>0</v>
      </c>
      <c r="K176" s="395"/>
      <c r="L176" s="395"/>
      <c r="M176" s="395"/>
      <c r="N176" s="395">
        <v>0</v>
      </c>
      <c r="O176" s="395">
        <v>0</v>
      </c>
      <c r="P176" s="406"/>
      <c r="Q176" s="413">
        <v>0</v>
      </c>
    </row>
    <row r="177" spans="1:17" ht="20.25">
      <c r="A177" s="165"/>
      <c r="B177" s="394" t="s">
        <v>167</v>
      </c>
      <c r="C177" s="167"/>
      <c r="D177" s="395"/>
      <c r="E177" s="395">
        <v>0</v>
      </c>
      <c r="F177" s="395"/>
      <c r="G177" s="395"/>
      <c r="H177" s="395"/>
      <c r="I177" s="395">
        <v>0</v>
      </c>
      <c r="J177" s="395">
        <v>0</v>
      </c>
      <c r="K177" s="395"/>
      <c r="L177" s="395"/>
      <c r="M177" s="395"/>
      <c r="N177" s="395">
        <v>0</v>
      </c>
      <c r="O177" s="395">
        <v>0</v>
      </c>
      <c r="P177" s="406"/>
      <c r="Q177" s="413">
        <v>0</v>
      </c>
    </row>
    <row r="178" spans="1:17" ht="20.25">
      <c r="A178" s="165"/>
      <c r="B178" s="394" t="s">
        <v>168</v>
      </c>
      <c r="C178" s="167"/>
      <c r="D178" s="395"/>
      <c r="E178" s="395">
        <v>0</v>
      </c>
      <c r="F178" s="395"/>
      <c r="G178" s="395"/>
      <c r="H178" s="395"/>
      <c r="I178" s="395">
        <v>0</v>
      </c>
      <c r="J178" s="395">
        <v>0</v>
      </c>
      <c r="K178" s="395"/>
      <c r="L178" s="395"/>
      <c r="M178" s="395"/>
      <c r="N178" s="395">
        <v>0</v>
      </c>
      <c r="O178" s="395">
        <v>0</v>
      </c>
      <c r="P178" s="406"/>
      <c r="Q178" s="413">
        <v>0</v>
      </c>
    </row>
    <row r="179" spans="1:17" ht="20.25">
      <c r="A179" s="165"/>
      <c r="B179" s="394" t="s">
        <v>169</v>
      </c>
      <c r="C179" s="167"/>
      <c r="D179" s="395"/>
      <c r="E179" s="395">
        <v>0</v>
      </c>
      <c r="F179" s="395"/>
      <c r="G179" s="395"/>
      <c r="H179" s="395"/>
      <c r="I179" s="395">
        <v>0</v>
      </c>
      <c r="J179" s="395">
        <v>0</v>
      </c>
      <c r="K179" s="395"/>
      <c r="L179" s="395"/>
      <c r="M179" s="395"/>
      <c r="N179" s="395">
        <v>0</v>
      </c>
      <c r="O179" s="395">
        <v>0</v>
      </c>
      <c r="P179" s="406"/>
      <c r="Q179" s="413">
        <v>0</v>
      </c>
    </row>
    <row r="180" spans="1:17" ht="20.25">
      <c r="A180" s="165"/>
      <c r="B180" s="394" t="s">
        <v>170</v>
      </c>
      <c r="C180" s="167"/>
      <c r="D180" s="395"/>
      <c r="E180" s="395">
        <v>0</v>
      </c>
      <c r="F180" s="395"/>
      <c r="G180" s="395"/>
      <c r="H180" s="395"/>
      <c r="I180" s="395">
        <v>0</v>
      </c>
      <c r="J180" s="395">
        <v>0</v>
      </c>
      <c r="K180" s="395"/>
      <c r="L180" s="395"/>
      <c r="M180" s="395"/>
      <c r="N180" s="395">
        <v>0</v>
      </c>
      <c r="O180" s="395">
        <v>0</v>
      </c>
      <c r="P180" s="406"/>
      <c r="Q180" s="413">
        <v>0</v>
      </c>
    </row>
    <row r="181" spans="1:17" ht="20.25">
      <c r="A181" s="165"/>
      <c r="B181" s="394" t="s">
        <v>171</v>
      </c>
      <c r="C181" s="167"/>
      <c r="D181" s="395"/>
      <c r="E181" s="395">
        <v>0</v>
      </c>
      <c r="F181" s="395"/>
      <c r="G181" s="395"/>
      <c r="H181" s="395"/>
      <c r="I181" s="395">
        <v>0</v>
      </c>
      <c r="J181" s="395">
        <v>0</v>
      </c>
      <c r="K181" s="395"/>
      <c r="L181" s="395"/>
      <c r="M181" s="395"/>
      <c r="N181" s="395">
        <v>0</v>
      </c>
      <c r="O181" s="395">
        <v>0</v>
      </c>
      <c r="P181" s="406"/>
      <c r="Q181" s="413">
        <v>0</v>
      </c>
    </row>
    <row r="182" spans="1:17" ht="20.25">
      <c r="A182" s="165"/>
      <c r="B182" s="394" t="s">
        <v>172</v>
      </c>
      <c r="C182" s="167"/>
      <c r="D182" s="395"/>
      <c r="E182" s="395">
        <v>0</v>
      </c>
      <c r="F182" s="395"/>
      <c r="G182" s="395"/>
      <c r="H182" s="395"/>
      <c r="I182" s="395">
        <v>0</v>
      </c>
      <c r="J182" s="395">
        <v>0</v>
      </c>
      <c r="K182" s="395"/>
      <c r="L182" s="395"/>
      <c r="M182" s="395"/>
      <c r="N182" s="395">
        <v>0</v>
      </c>
      <c r="O182" s="395">
        <v>0</v>
      </c>
      <c r="P182" s="406"/>
      <c r="Q182" s="413">
        <v>0</v>
      </c>
    </row>
    <row r="183" spans="1:17" ht="20.25">
      <c r="A183" s="165"/>
      <c r="B183" s="394" t="s">
        <v>173</v>
      </c>
      <c r="C183" s="167"/>
      <c r="D183" s="395"/>
      <c r="E183" s="395">
        <v>0</v>
      </c>
      <c r="F183" s="395"/>
      <c r="G183" s="395"/>
      <c r="H183" s="395"/>
      <c r="I183" s="395">
        <v>0</v>
      </c>
      <c r="J183" s="395">
        <v>0</v>
      </c>
      <c r="K183" s="395"/>
      <c r="L183" s="395"/>
      <c r="M183" s="395"/>
      <c r="N183" s="395">
        <v>0</v>
      </c>
      <c r="O183" s="395">
        <v>0</v>
      </c>
      <c r="P183" s="406"/>
      <c r="Q183" s="413">
        <v>0</v>
      </c>
    </row>
    <row r="184" spans="1:17" ht="20.25">
      <c r="A184" s="165"/>
      <c r="B184" s="394" t="s">
        <v>174</v>
      </c>
      <c r="C184" s="167"/>
      <c r="D184" s="395"/>
      <c r="E184" s="395">
        <v>0</v>
      </c>
      <c r="F184" s="395"/>
      <c r="G184" s="395"/>
      <c r="H184" s="395"/>
      <c r="I184" s="395">
        <v>0</v>
      </c>
      <c r="J184" s="395">
        <v>0</v>
      </c>
      <c r="K184" s="395"/>
      <c r="L184" s="395"/>
      <c r="M184" s="395"/>
      <c r="N184" s="395">
        <v>0</v>
      </c>
      <c r="O184" s="395">
        <v>0</v>
      </c>
      <c r="P184" s="406"/>
      <c r="Q184" s="413">
        <v>0</v>
      </c>
    </row>
    <row r="185" spans="1:17" ht="20.25">
      <c r="A185" s="165"/>
      <c r="B185" s="394" t="s">
        <v>175</v>
      </c>
      <c r="C185" s="167"/>
      <c r="D185" s="395"/>
      <c r="E185" s="395">
        <v>0</v>
      </c>
      <c r="F185" s="395"/>
      <c r="G185" s="395"/>
      <c r="H185" s="395"/>
      <c r="I185" s="395">
        <v>0</v>
      </c>
      <c r="J185" s="395">
        <v>0</v>
      </c>
      <c r="K185" s="395"/>
      <c r="L185" s="395"/>
      <c r="M185" s="395"/>
      <c r="N185" s="395">
        <v>0</v>
      </c>
      <c r="O185" s="395">
        <v>0</v>
      </c>
      <c r="P185" s="406"/>
      <c r="Q185" s="413">
        <v>0</v>
      </c>
    </row>
    <row r="186" spans="1:17" ht="20.25">
      <c r="A186" s="165"/>
      <c r="B186" s="394" t="s">
        <v>176</v>
      </c>
      <c r="C186" s="174"/>
      <c r="D186" s="396"/>
      <c r="E186" s="395">
        <v>0</v>
      </c>
      <c r="F186" s="396"/>
      <c r="G186" s="396"/>
      <c r="H186" s="396"/>
      <c r="I186" s="395">
        <v>0</v>
      </c>
      <c r="J186" s="395">
        <v>0</v>
      </c>
      <c r="K186" s="396"/>
      <c r="L186" s="396"/>
      <c r="M186" s="396"/>
      <c r="N186" s="395">
        <v>0</v>
      </c>
      <c r="O186" s="395">
        <v>0</v>
      </c>
      <c r="P186" s="406"/>
      <c r="Q186" s="413">
        <v>0</v>
      </c>
    </row>
    <row r="187" spans="1:17" ht="20.25">
      <c r="A187" s="165"/>
      <c r="B187" s="394" t="s">
        <v>177</v>
      </c>
      <c r="C187" s="174"/>
      <c r="D187" s="396"/>
      <c r="E187" s="395">
        <v>0</v>
      </c>
      <c r="F187" s="396"/>
      <c r="G187" s="396"/>
      <c r="H187" s="396"/>
      <c r="I187" s="395">
        <v>0</v>
      </c>
      <c r="J187" s="395">
        <v>0</v>
      </c>
      <c r="K187" s="396"/>
      <c r="L187" s="396"/>
      <c r="M187" s="396"/>
      <c r="N187" s="395">
        <v>0</v>
      </c>
      <c r="O187" s="395">
        <v>0</v>
      </c>
      <c r="P187" s="406"/>
      <c r="Q187" s="413">
        <v>0</v>
      </c>
    </row>
    <row r="188" spans="1:17" s="298" customFormat="1" ht="20.25">
      <c r="A188" s="1111" t="s">
        <v>132</v>
      </c>
      <c r="B188" s="1112"/>
      <c r="C188" s="178"/>
      <c r="D188" s="397">
        <f t="shared" ref="D188:O188" si="24">SUM(D156:D185)</f>
        <v>50000</v>
      </c>
      <c r="E188" s="397">
        <f t="shared" si="24"/>
        <v>0</v>
      </c>
      <c r="F188" s="397">
        <f t="shared" si="24"/>
        <v>0</v>
      </c>
      <c r="G188" s="397"/>
      <c r="H188" s="397"/>
      <c r="I188" s="397">
        <f t="shared" si="24"/>
        <v>50000</v>
      </c>
      <c r="J188" s="397">
        <f t="shared" si="24"/>
        <v>50000</v>
      </c>
      <c r="K188" s="397">
        <f t="shared" si="24"/>
        <v>0</v>
      </c>
      <c r="L188" s="397">
        <f t="shared" si="24"/>
        <v>0</v>
      </c>
      <c r="M188" s="397">
        <f t="shared" si="24"/>
        <v>0</v>
      </c>
      <c r="N188" s="397">
        <f t="shared" si="24"/>
        <v>0</v>
      </c>
      <c r="O188" s="397">
        <f t="shared" si="24"/>
        <v>50000</v>
      </c>
      <c r="P188" s="407"/>
      <c r="Q188" s="414">
        <f>SUM(Q156:Q185)</f>
        <v>0</v>
      </c>
    </row>
    <row r="189" spans="1:17" ht="20.25">
      <c r="A189" s="1113" t="s">
        <v>178</v>
      </c>
      <c r="B189" s="1114"/>
      <c r="C189" s="182"/>
      <c r="D189" s="398">
        <f>D130+D188</f>
        <v>207861</v>
      </c>
      <c r="E189" s="398">
        <f>E130+E188</f>
        <v>0</v>
      </c>
      <c r="F189" s="398">
        <f>F130+F188</f>
        <v>0</v>
      </c>
      <c r="G189" s="398"/>
      <c r="H189" s="398"/>
      <c r="I189" s="398">
        <f t="shared" ref="I189:Q189" si="25">I130+I188</f>
        <v>207861</v>
      </c>
      <c r="J189" s="398">
        <f t="shared" si="25"/>
        <v>207861</v>
      </c>
      <c r="K189" s="398">
        <f t="shared" si="25"/>
        <v>0</v>
      </c>
      <c r="L189" s="398">
        <f t="shared" si="25"/>
        <v>0</v>
      </c>
      <c r="M189" s="398">
        <f t="shared" si="25"/>
        <v>0</v>
      </c>
      <c r="N189" s="398">
        <f t="shared" si="25"/>
        <v>0</v>
      </c>
      <c r="O189" s="398">
        <f t="shared" si="25"/>
        <v>207861</v>
      </c>
      <c r="P189" s="408">
        <f t="shared" si="25"/>
        <v>0</v>
      </c>
      <c r="Q189" s="415">
        <f t="shared" si="25"/>
        <v>0</v>
      </c>
    </row>
    <row r="190" spans="1:17" ht="20.25">
      <c r="A190" s="1089" t="s">
        <v>2</v>
      </c>
      <c r="B190" s="1119"/>
      <c r="C190" s="96"/>
      <c r="D190" s="399"/>
      <c r="E190" s="399"/>
      <c r="F190" s="399"/>
      <c r="G190" s="399"/>
      <c r="H190" s="399"/>
      <c r="I190" s="399"/>
      <c r="J190" s="399"/>
      <c r="K190" s="399"/>
      <c r="L190" s="399"/>
      <c r="M190" s="399"/>
      <c r="N190" s="399"/>
      <c r="O190" s="399"/>
      <c r="P190" s="409"/>
      <c r="Q190" s="393"/>
    </row>
    <row r="191" spans="1:17" ht="20.25">
      <c r="A191" s="54"/>
      <c r="B191" s="400" t="s">
        <v>304</v>
      </c>
      <c r="C191" s="96"/>
      <c r="D191" s="399"/>
      <c r="E191" s="399"/>
      <c r="F191" s="399"/>
      <c r="G191" s="399"/>
      <c r="H191" s="399"/>
      <c r="I191" s="399"/>
      <c r="J191" s="399"/>
      <c r="K191" s="399"/>
      <c r="L191" s="399"/>
      <c r="M191" s="399"/>
      <c r="N191" s="399"/>
      <c r="O191" s="399"/>
      <c r="P191" s="409"/>
      <c r="Q191" s="393"/>
    </row>
    <row r="192" spans="1:17" ht="20.25">
      <c r="A192" s="88"/>
      <c r="B192" s="401" t="s">
        <v>305</v>
      </c>
      <c r="C192" s="36"/>
      <c r="D192" s="308"/>
      <c r="E192" s="308">
        <v>11600</v>
      </c>
      <c r="F192" s="308"/>
      <c r="G192" s="308"/>
      <c r="H192" s="308"/>
      <c r="I192" s="308">
        <v>11600</v>
      </c>
      <c r="J192" s="308">
        <v>0</v>
      </c>
      <c r="K192" s="308"/>
      <c r="L192" s="308"/>
      <c r="M192" s="308"/>
      <c r="N192" s="308">
        <v>11600</v>
      </c>
      <c r="O192" s="308">
        <v>11600</v>
      </c>
      <c r="P192" s="336"/>
      <c r="Q192" s="334">
        <v>0</v>
      </c>
    </row>
    <row r="193" spans="1:17" ht="20.25">
      <c r="A193" s="416"/>
      <c r="B193" s="36" t="s">
        <v>306</v>
      </c>
      <c r="C193" s="36"/>
      <c r="D193" s="308"/>
      <c r="E193" s="308">
        <v>10250</v>
      </c>
      <c r="F193" s="308"/>
      <c r="G193" s="308"/>
      <c r="H193" s="308"/>
      <c r="I193" s="308">
        <v>10250</v>
      </c>
      <c r="J193" s="308">
        <v>0</v>
      </c>
      <c r="K193" s="308"/>
      <c r="L193" s="308"/>
      <c r="M193" s="308"/>
      <c r="N193" s="308">
        <v>10250</v>
      </c>
      <c r="O193" s="308">
        <v>10250</v>
      </c>
      <c r="P193" s="308"/>
      <c r="Q193" s="308">
        <v>0</v>
      </c>
    </row>
    <row r="194" spans="1:17" s="299" customFormat="1" ht="20.25">
      <c r="A194" s="417"/>
      <c r="B194" s="418" t="s">
        <v>307</v>
      </c>
      <c r="C194" s="419"/>
      <c r="D194" s="211"/>
      <c r="E194" s="211">
        <v>360</v>
      </c>
      <c r="F194" s="211">
        <v>360</v>
      </c>
      <c r="G194" s="211"/>
      <c r="H194" s="211"/>
      <c r="I194" s="211">
        <f>D194+E194-F194</f>
        <v>0</v>
      </c>
      <c r="J194" s="211"/>
      <c r="K194" s="448"/>
      <c r="L194" s="448"/>
      <c r="M194" s="448"/>
      <c r="N194" s="448"/>
      <c r="O194" s="448">
        <v>0</v>
      </c>
      <c r="P194" s="449"/>
      <c r="Q194" s="448">
        <v>0</v>
      </c>
    </row>
    <row r="195" spans="1:17" ht="20.25">
      <c r="A195" s="245"/>
      <c r="B195" s="109" t="s">
        <v>308</v>
      </c>
      <c r="C195" s="246"/>
      <c r="D195" s="146"/>
      <c r="E195" s="146">
        <v>8000</v>
      </c>
      <c r="F195" s="146">
        <v>8000</v>
      </c>
      <c r="G195" s="146"/>
      <c r="H195" s="146"/>
      <c r="I195" s="211">
        <f>D195+E195-F195</f>
        <v>0</v>
      </c>
      <c r="J195" s="146"/>
      <c r="K195" s="450"/>
      <c r="L195" s="450"/>
      <c r="M195" s="450"/>
      <c r="N195" s="450"/>
      <c r="O195" s="450"/>
      <c r="P195" s="451"/>
      <c r="Q195" s="450"/>
    </row>
    <row r="196" spans="1:17" ht="20.25">
      <c r="A196" s="245"/>
      <c r="B196" s="109" t="s">
        <v>309</v>
      </c>
      <c r="C196" s="246"/>
      <c r="D196" s="146"/>
      <c r="E196" s="146">
        <v>7500</v>
      </c>
      <c r="F196" s="146">
        <v>7500</v>
      </c>
      <c r="G196" s="146"/>
      <c r="H196" s="146"/>
      <c r="I196" s="211">
        <f>D196+E196-F196</f>
        <v>0</v>
      </c>
      <c r="J196" s="146"/>
      <c r="K196" s="450"/>
      <c r="L196" s="450"/>
      <c r="M196" s="450"/>
      <c r="N196" s="450"/>
      <c r="O196" s="450"/>
      <c r="P196" s="451"/>
      <c r="Q196" s="450"/>
    </row>
    <row r="197" spans="1:17" ht="20.25">
      <c r="A197" s="245"/>
      <c r="B197" s="420" t="s">
        <v>310</v>
      </c>
      <c r="C197" s="246"/>
      <c r="D197" s="146"/>
      <c r="E197" s="146">
        <v>3100</v>
      </c>
      <c r="F197" s="146">
        <v>3100</v>
      </c>
      <c r="G197" s="146"/>
      <c r="H197" s="146"/>
      <c r="I197" s="211">
        <f>D197+E197-F197</f>
        <v>0</v>
      </c>
      <c r="J197" s="146"/>
      <c r="K197" s="450"/>
      <c r="L197" s="450"/>
      <c r="M197" s="450"/>
      <c r="N197" s="450"/>
      <c r="O197" s="450"/>
      <c r="P197" s="451"/>
      <c r="Q197" s="450"/>
    </row>
    <row r="198" spans="1:17" s="292" customFormat="1" ht="20.25">
      <c r="A198" s="1126"/>
      <c r="B198" s="1127"/>
      <c r="C198" s="421"/>
      <c r="D198" s="422">
        <f>SUM(D192:D197)</f>
        <v>0</v>
      </c>
      <c r="E198" s="422">
        <f>SUM(E192:E197)</f>
        <v>40810</v>
      </c>
      <c r="F198" s="422">
        <f t="shared" ref="F198:Q198" si="26">SUM(F192:F197)</f>
        <v>18960</v>
      </c>
      <c r="G198" s="422">
        <f t="shared" si="26"/>
        <v>0</v>
      </c>
      <c r="H198" s="422">
        <f t="shared" si="26"/>
        <v>0</v>
      </c>
      <c r="I198" s="422">
        <f t="shared" si="26"/>
        <v>21850</v>
      </c>
      <c r="J198" s="422">
        <f t="shared" si="26"/>
        <v>0</v>
      </c>
      <c r="K198" s="422">
        <f t="shared" si="26"/>
        <v>0</v>
      </c>
      <c r="L198" s="422">
        <f t="shared" si="26"/>
        <v>0</v>
      </c>
      <c r="M198" s="422">
        <f t="shared" si="26"/>
        <v>0</v>
      </c>
      <c r="N198" s="422">
        <f t="shared" si="26"/>
        <v>21850</v>
      </c>
      <c r="O198" s="422">
        <f t="shared" si="26"/>
        <v>21850</v>
      </c>
      <c r="P198" s="422">
        <f t="shared" si="26"/>
        <v>0</v>
      </c>
      <c r="Q198" s="422">
        <f t="shared" si="26"/>
        <v>0</v>
      </c>
    </row>
    <row r="199" spans="1:17" ht="20.25">
      <c r="A199" s="1128"/>
      <c r="B199" s="1129"/>
      <c r="C199" s="31"/>
      <c r="D199" s="423">
        <f>D124+D198+D189+D152</f>
        <v>918451</v>
      </c>
      <c r="E199" s="325">
        <f>E124+E198+E189+E152</f>
        <v>5533947.4400000004</v>
      </c>
      <c r="F199" s="325">
        <f>F124+F198+F189+F152</f>
        <v>18960</v>
      </c>
      <c r="G199" s="325"/>
      <c r="H199" s="325"/>
      <c r="I199" s="325">
        <f t="shared" ref="I199:Q199" si="27">I124+I198+I189+I152</f>
        <v>6433438.4399999995</v>
      </c>
      <c r="J199" s="325">
        <f t="shared" si="27"/>
        <v>918451</v>
      </c>
      <c r="K199" s="325">
        <f t="shared" si="27"/>
        <v>0</v>
      </c>
      <c r="L199" s="325">
        <f t="shared" si="27"/>
        <v>0</v>
      </c>
      <c r="M199" s="325">
        <f t="shared" si="27"/>
        <v>0</v>
      </c>
      <c r="N199" s="325">
        <f t="shared" si="27"/>
        <v>3069862.9600000004</v>
      </c>
      <c r="O199" s="325">
        <f t="shared" si="27"/>
        <v>3988313.96</v>
      </c>
      <c r="P199" s="344">
        <f t="shared" si="27"/>
        <v>0</v>
      </c>
      <c r="Q199" s="349">
        <f t="shared" si="27"/>
        <v>2445124.48</v>
      </c>
    </row>
    <row r="200" spans="1:17" ht="20.25">
      <c r="A200" s="1103" t="s">
        <v>105</v>
      </c>
      <c r="B200" s="1130"/>
      <c r="C200" s="424"/>
      <c r="D200" s="425">
        <f>D121+D199</f>
        <v>3657538.62</v>
      </c>
      <c r="E200" s="361">
        <f>E121+E199</f>
        <v>14660779.440000001</v>
      </c>
      <c r="F200" s="361">
        <f>F121+F199</f>
        <v>296325.2</v>
      </c>
      <c r="G200" s="361"/>
      <c r="H200" s="361"/>
      <c r="I200" s="361">
        <f t="shared" ref="I200:Q200" si="28">I121+I199</f>
        <v>18021992.859999999</v>
      </c>
      <c r="J200" s="361">
        <f t="shared" si="28"/>
        <v>3433453.62</v>
      </c>
      <c r="K200" s="361">
        <f t="shared" si="28"/>
        <v>0</v>
      </c>
      <c r="L200" s="348">
        <f t="shared" si="28"/>
        <v>277365.2</v>
      </c>
      <c r="M200" s="348">
        <f t="shared" si="28"/>
        <v>0</v>
      </c>
      <c r="N200" s="361">
        <f t="shared" si="28"/>
        <v>12224870.960000001</v>
      </c>
      <c r="O200" s="361">
        <f t="shared" si="28"/>
        <v>15380959.379999999</v>
      </c>
      <c r="P200" s="375">
        <f t="shared" si="28"/>
        <v>0</v>
      </c>
      <c r="Q200" s="382">
        <f t="shared" si="28"/>
        <v>2641033.48</v>
      </c>
    </row>
    <row r="201" spans="1:17" ht="20.25">
      <c r="A201" s="426"/>
      <c r="B201" s="1117" t="s">
        <v>183</v>
      </c>
      <c r="C201" s="1117"/>
      <c r="D201" s="1117"/>
      <c r="E201" s="1117"/>
      <c r="F201" s="1117"/>
      <c r="G201" s="1117"/>
      <c r="H201" s="1117"/>
      <c r="I201" s="1117"/>
      <c r="J201" s="1117"/>
      <c r="K201" s="452"/>
      <c r="L201" s="452"/>
      <c r="M201" s="452"/>
      <c r="N201" s="453"/>
      <c r="O201" s="453"/>
      <c r="P201" s="453"/>
      <c r="Q201" s="308"/>
    </row>
    <row r="202" spans="1:17" ht="20.25">
      <c r="A202" s="427"/>
      <c r="B202" s="1118"/>
      <c r="C202" s="1118"/>
      <c r="D202" s="1118"/>
      <c r="E202" s="1118"/>
      <c r="F202" s="1118"/>
      <c r="G202" s="1118"/>
      <c r="H202" s="1118"/>
      <c r="I202" s="1118"/>
      <c r="J202" s="1118"/>
      <c r="K202" s="452"/>
      <c r="L202" s="452"/>
      <c r="M202" s="452"/>
      <c r="N202" s="453"/>
      <c r="O202" s="453"/>
      <c r="P202" s="453"/>
      <c r="Q202" s="308"/>
    </row>
    <row r="203" spans="1:17" ht="20.25">
      <c r="A203" s="1089" t="s">
        <v>24</v>
      </c>
      <c r="B203" s="1131"/>
      <c r="C203" s="25" t="s">
        <v>25</v>
      </c>
      <c r="D203" s="308"/>
      <c r="E203" s="308"/>
      <c r="F203" s="308"/>
      <c r="G203" s="308"/>
      <c r="H203" s="308"/>
      <c r="I203" s="308"/>
      <c r="J203" s="308"/>
      <c r="K203" s="308"/>
      <c r="L203" s="308"/>
      <c r="M203" s="308"/>
      <c r="N203" s="308"/>
      <c r="O203" s="308"/>
      <c r="P203" s="332"/>
      <c r="Q203" s="308"/>
    </row>
    <row r="204" spans="1:17" ht="20.25">
      <c r="A204" s="428"/>
      <c r="B204" s="269"/>
      <c r="C204" s="25"/>
      <c r="D204" s="308"/>
      <c r="E204" s="308"/>
      <c r="F204" s="308"/>
      <c r="G204" s="308"/>
      <c r="H204" s="308"/>
      <c r="I204" s="308"/>
      <c r="J204" s="308"/>
      <c r="K204" s="308"/>
      <c r="L204" s="308"/>
      <c r="M204" s="308"/>
      <c r="N204" s="308"/>
      <c r="O204" s="308"/>
      <c r="P204" s="332"/>
      <c r="Q204" s="308"/>
    </row>
    <row r="205" spans="1:17" ht="20.25">
      <c r="A205" s="27" t="s">
        <v>184</v>
      </c>
      <c r="B205" s="109" t="s">
        <v>185</v>
      </c>
      <c r="C205" s="29"/>
      <c r="D205" s="308">
        <v>732530</v>
      </c>
      <c r="E205" s="308"/>
      <c r="F205" s="308"/>
      <c r="G205" s="308"/>
      <c r="H205" s="308"/>
      <c r="I205" s="308">
        <f>D205</f>
        <v>732530</v>
      </c>
      <c r="J205" s="308">
        <v>732530</v>
      </c>
      <c r="K205" s="308"/>
      <c r="L205" s="308"/>
      <c r="M205" s="308"/>
      <c r="N205" s="308">
        <v>0</v>
      </c>
      <c r="O205" s="308">
        <f>J205+N205</f>
        <v>732530</v>
      </c>
      <c r="P205" s="332"/>
      <c r="Q205" s="308">
        <f>I205-O205</f>
        <v>0</v>
      </c>
    </row>
    <row r="206" spans="1:17" s="293" customFormat="1" ht="20.25">
      <c r="A206" s="217"/>
      <c r="B206" s="429" t="s">
        <v>23</v>
      </c>
      <c r="C206" s="219"/>
      <c r="D206" s="347">
        <f>SUM(D205)</f>
        <v>732530</v>
      </c>
      <c r="E206" s="347"/>
      <c r="F206" s="347">
        <f>SUM(F205)</f>
        <v>0</v>
      </c>
      <c r="G206" s="347"/>
      <c r="H206" s="347"/>
      <c r="I206" s="347">
        <f>SUM(I205)</f>
        <v>732530</v>
      </c>
      <c r="J206" s="347">
        <f>SUM(J205)</f>
        <v>732530</v>
      </c>
      <c r="K206" s="347"/>
      <c r="L206" s="347"/>
      <c r="M206" s="347"/>
      <c r="N206" s="347">
        <f>SUM(N205)</f>
        <v>0</v>
      </c>
      <c r="O206" s="347">
        <f>SUM(O205)</f>
        <v>732530</v>
      </c>
      <c r="P206" s="454"/>
      <c r="Q206" s="369">
        <f>I206-O206</f>
        <v>0</v>
      </c>
    </row>
    <row r="207" spans="1:17" ht="20.25">
      <c r="A207" s="1141" t="s">
        <v>28</v>
      </c>
      <c r="B207" s="1131"/>
      <c r="C207" s="25" t="s">
        <v>29</v>
      </c>
      <c r="D207" s="308"/>
      <c r="E207" s="308"/>
      <c r="F207" s="308"/>
      <c r="G207" s="308"/>
      <c r="H207" s="308"/>
      <c r="I207" s="308"/>
      <c r="J207" s="308"/>
      <c r="K207" s="308"/>
      <c r="L207" s="308"/>
      <c r="M207" s="308"/>
      <c r="N207" s="308"/>
      <c r="O207" s="308"/>
      <c r="P207" s="332"/>
      <c r="Q207" s="308"/>
    </row>
    <row r="208" spans="1:17" ht="20.25">
      <c r="A208" s="27" t="s">
        <v>184</v>
      </c>
      <c r="B208" s="109" t="s">
        <v>30</v>
      </c>
      <c r="C208" s="29"/>
      <c r="D208" s="334">
        <v>23402</v>
      </c>
      <c r="E208" s="308"/>
      <c r="F208" s="308">
        <v>23402</v>
      </c>
      <c r="G208" s="308"/>
      <c r="H208" s="308"/>
      <c r="I208" s="308">
        <f>D208+E208-F208</f>
        <v>0</v>
      </c>
      <c r="J208" s="308">
        <v>23402</v>
      </c>
      <c r="K208" s="308"/>
      <c r="L208" s="308">
        <v>23402</v>
      </c>
      <c r="M208" s="308"/>
      <c r="N208" s="308">
        <v>0</v>
      </c>
      <c r="O208" s="308">
        <v>0</v>
      </c>
      <c r="P208" s="332"/>
      <c r="Q208" s="308">
        <f t="shared" ref="Q208:Q224" si="29">I208-O208</f>
        <v>0</v>
      </c>
    </row>
    <row r="209" spans="1:19" ht="60.75">
      <c r="A209" s="27" t="s">
        <v>186</v>
      </c>
      <c r="B209" s="109" t="s">
        <v>187</v>
      </c>
      <c r="C209" s="29"/>
      <c r="D209" s="308">
        <v>36192</v>
      </c>
      <c r="E209" s="308">
        <v>0</v>
      </c>
      <c r="F209" s="308">
        <v>0</v>
      </c>
      <c r="G209" s="308"/>
      <c r="H209" s="308"/>
      <c r="I209" s="308">
        <v>36192</v>
      </c>
      <c r="J209" s="308">
        <v>36192</v>
      </c>
      <c r="K209" s="308">
        <v>0</v>
      </c>
      <c r="L209" s="308"/>
      <c r="M209" s="308">
        <v>0</v>
      </c>
      <c r="N209" s="308">
        <v>0</v>
      </c>
      <c r="O209" s="308">
        <v>36192</v>
      </c>
      <c r="P209" s="332"/>
      <c r="Q209" s="308"/>
    </row>
    <row r="210" spans="1:19" ht="40.5">
      <c r="A210" s="27" t="s">
        <v>186</v>
      </c>
      <c r="B210" s="109" t="s">
        <v>188</v>
      </c>
      <c r="C210" s="29"/>
      <c r="D210" s="308">
        <v>38976</v>
      </c>
      <c r="E210" s="308">
        <v>0</v>
      </c>
      <c r="F210" s="308">
        <v>0</v>
      </c>
      <c r="G210" s="308"/>
      <c r="H210" s="308"/>
      <c r="I210" s="308">
        <v>38976</v>
      </c>
      <c r="J210" s="308">
        <v>38976</v>
      </c>
      <c r="K210" s="308">
        <v>0</v>
      </c>
      <c r="L210" s="308"/>
      <c r="M210" s="308">
        <v>0</v>
      </c>
      <c r="N210" s="308">
        <v>0</v>
      </c>
      <c r="O210" s="308">
        <v>38976</v>
      </c>
      <c r="P210" s="332"/>
      <c r="Q210" s="308"/>
    </row>
    <row r="211" spans="1:19" ht="40.5">
      <c r="A211" s="27" t="s">
        <v>186</v>
      </c>
      <c r="B211" s="109" t="s">
        <v>189</v>
      </c>
      <c r="C211" s="29"/>
      <c r="D211" s="308">
        <v>40971.599999999999</v>
      </c>
      <c r="E211" s="308">
        <v>0</v>
      </c>
      <c r="F211" s="308">
        <v>0</v>
      </c>
      <c r="G211" s="308"/>
      <c r="H211" s="308"/>
      <c r="I211" s="308">
        <v>40971.599999999999</v>
      </c>
      <c r="J211" s="308">
        <v>40971.599999999999</v>
      </c>
      <c r="K211" s="308">
        <v>0</v>
      </c>
      <c r="L211" s="308"/>
      <c r="M211" s="308">
        <v>0</v>
      </c>
      <c r="N211" s="308">
        <v>0</v>
      </c>
      <c r="O211" s="308">
        <v>40971.599999999999</v>
      </c>
      <c r="P211" s="332"/>
      <c r="Q211" s="308"/>
    </row>
    <row r="212" spans="1:19" ht="20.25">
      <c r="A212" s="27" t="s">
        <v>184</v>
      </c>
      <c r="B212" s="109" t="s">
        <v>190</v>
      </c>
      <c r="C212" s="29"/>
      <c r="D212" s="308">
        <v>71470.5</v>
      </c>
      <c r="E212" s="308"/>
      <c r="F212" s="308">
        <v>71470.5</v>
      </c>
      <c r="G212" s="308"/>
      <c r="H212" s="308"/>
      <c r="I212" s="308">
        <f t="shared" ref="I212:I225" si="30">D212+E212-F212</f>
        <v>0</v>
      </c>
      <c r="J212" s="308">
        <v>71470.5</v>
      </c>
      <c r="K212" s="308"/>
      <c r="L212" s="308">
        <v>71470.5</v>
      </c>
      <c r="M212" s="308"/>
      <c r="N212" s="308">
        <v>0</v>
      </c>
      <c r="O212" s="308">
        <v>0</v>
      </c>
      <c r="P212" s="332"/>
      <c r="Q212" s="308">
        <f t="shared" si="29"/>
        <v>0</v>
      </c>
    </row>
    <row r="213" spans="1:19" ht="20.25">
      <c r="A213" s="27" t="s">
        <v>184</v>
      </c>
      <c r="B213" s="109" t="s">
        <v>191</v>
      </c>
      <c r="C213" s="29"/>
      <c r="D213" s="308">
        <v>24948</v>
      </c>
      <c r="E213" s="308"/>
      <c r="F213" s="308"/>
      <c r="G213" s="308"/>
      <c r="H213" s="308"/>
      <c r="I213" s="308">
        <f t="shared" si="30"/>
        <v>24948</v>
      </c>
      <c r="J213" s="308">
        <v>24948</v>
      </c>
      <c r="K213" s="308"/>
      <c r="L213" s="308"/>
      <c r="M213" s="308"/>
      <c r="N213" s="308">
        <v>0</v>
      </c>
      <c r="O213" s="308">
        <v>24948</v>
      </c>
      <c r="P213" s="332"/>
      <c r="Q213" s="308">
        <f t="shared" si="29"/>
        <v>0</v>
      </c>
    </row>
    <row r="214" spans="1:19" ht="20.25">
      <c r="A214" s="27" t="s">
        <v>184</v>
      </c>
      <c r="B214" s="109" t="s">
        <v>192</v>
      </c>
      <c r="C214" s="29"/>
      <c r="D214" s="308">
        <v>16520</v>
      </c>
      <c r="E214" s="308"/>
      <c r="F214" s="308">
        <v>16520</v>
      </c>
      <c r="G214" s="308"/>
      <c r="H214" s="308"/>
      <c r="I214" s="308">
        <f t="shared" si="30"/>
        <v>0</v>
      </c>
      <c r="J214" s="308">
        <v>16520</v>
      </c>
      <c r="K214" s="308"/>
      <c r="L214" s="308">
        <v>16520</v>
      </c>
      <c r="M214" s="308"/>
      <c r="N214" s="308">
        <v>0</v>
      </c>
      <c r="O214" s="308">
        <v>0</v>
      </c>
      <c r="P214" s="332"/>
      <c r="Q214" s="308">
        <f t="shared" si="29"/>
        <v>0</v>
      </c>
    </row>
    <row r="215" spans="1:19" ht="20.25">
      <c r="A215" s="27" t="s">
        <v>184</v>
      </c>
      <c r="B215" s="109" t="s">
        <v>193</v>
      </c>
      <c r="C215" s="29"/>
      <c r="D215" s="308">
        <v>4200</v>
      </c>
      <c r="E215" s="308"/>
      <c r="F215" s="308"/>
      <c r="G215" s="308"/>
      <c r="H215" s="308"/>
      <c r="I215" s="308">
        <f t="shared" si="30"/>
        <v>4200</v>
      </c>
      <c r="J215" s="308">
        <v>4200</v>
      </c>
      <c r="K215" s="308"/>
      <c r="L215" s="308"/>
      <c r="M215" s="308"/>
      <c r="N215" s="308">
        <v>0</v>
      </c>
      <c r="O215" s="308">
        <f t="shared" ref="O215:O224" si="31">J215+N215</f>
        <v>4200</v>
      </c>
      <c r="P215" s="332"/>
      <c r="Q215" s="308">
        <f t="shared" si="29"/>
        <v>0</v>
      </c>
    </row>
    <row r="216" spans="1:19" ht="20.25">
      <c r="A216" s="27" t="s">
        <v>184</v>
      </c>
      <c r="B216" s="109" t="s">
        <v>194</v>
      </c>
      <c r="C216" s="29"/>
      <c r="D216" s="308">
        <v>12000</v>
      </c>
      <c r="E216" s="308"/>
      <c r="F216" s="308">
        <v>12000</v>
      </c>
      <c r="G216" s="308"/>
      <c r="H216" s="308"/>
      <c r="I216" s="308">
        <f t="shared" si="30"/>
        <v>0</v>
      </c>
      <c r="J216" s="308">
        <v>12000</v>
      </c>
      <c r="K216" s="308"/>
      <c r="L216" s="308">
        <v>12000</v>
      </c>
      <c r="M216" s="308"/>
      <c r="N216" s="308">
        <v>0</v>
      </c>
      <c r="O216" s="308">
        <v>0</v>
      </c>
      <c r="P216" s="332"/>
      <c r="Q216" s="308">
        <f t="shared" si="29"/>
        <v>0</v>
      </c>
    </row>
    <row r="217" spans="1:19" ht="20.25">
      <c r="A217" s="27" t="s">
        <v>184</v>
      </c>
      <c r="B217" s="109" t="s">
        <v>195</v>
      </c>
      <c r="C217" s="29"/>
      <c r="D217" s="308">
        <v>4900</v>
      </c>
      <c r="E217" s="308"/>
      <c r="F217" s="308"/>
      <c r="G217" s="308"/>
      <c r="H217" s="308"/>
      <c r="I217" s="308">
        <f t="shared" si="30"/>
        <v>4900</v>
      </c>
      <c r="J217" s="308">
        <v>4900</v>
      </c>
      <c r="K217" s="308"/>
      <c r="L217" s="308"/>
      <c r="M217" s="308"/>
      <c r="N217" s="308">
        <v>0</v>
      </c>
      <c r="O217" s="308">
        <f t="shared" si="31"/>
        <v>4900</v>
      </c>
      <c r="P217" s="332"/>
      <c r="Q217" s="308">
        <f t="shared" si="29"/>
        <v>0</v>
      </c>
    </row>
    <row r="218" spans="1:19" ht="20.25">
      <c r="A218" s="27" t="s">
        <v>184</v>
      </c>
      <c r="B218" s="430" t="s">
        <v>196</v>
      </c>
      <c r="C218" s="222"/>
      <c r="D218" s="334">
        <v>21940</v>
      </c>
      <c r="E218" s="308"/>
      <c r="F218" s="308"/>
      <c r="G218" s="308"/>
      <c r="H218" s="308"/>
      <c r="I218" s="308">
        <f t="shared" si="30"/>
        <v>21940</v>
      </c>
      <c r="J218" s="308">
        <v>21940</v>
      </c>
      <c r="K218" s="308"/>
      <c r="L218" s="308"/>
      <c r="M218" s="308"/>
      <c r="N218" s="308">
        <v>0</v>
      </c>
      <c r="O218" s="308">
        <f t="shared" si="31"/>
        <v>21940</v>
      </c>
      <c r="P218" s="332"/>
      <c r="Q218" s="308">
        <f t="shared" si="29"/>
        <v>0</v>
      </c>
    </row>
    <row r="219" spans="1:19" ht="40.5">
      <c r="A219" s="27" t="s">
        <v>197</v>
      </c>
      <c r="B219" s="430" t="s">
        <v>198</v>
      </c>
      <c r="C219" s="222"/>
      <c r="D219" s="308">
        <v>30000</v>
      </c>
      <c r="E219" s="308"/>
      <c r="F219" s="308"/>
      <c r="G219" s="308"/>
      <c r="H219" s="308"/>
      <c r="I219" s="308">
        <f t="shared" si="30"/>
        <v>30000</v>
      </c>
      <c r="J219" s="308">
        <v>30000</v>
      </c>
      <c r="K219" s="308"/>
      <c r="L219" s="308"/>
      <c r="M219" s="308"/>
      <c r="N219" s="308">
        <v>0</v>
      </c>
      <c r="O219" s="308">
        <f t="shared" si="31"/>
        <v>30000</v>
      </c>
      <c r="P219" s="332"/>
      <c r="Q219" s="308">
        <f t="shared" si="29"/>
        <v>0</v>
      </c>
    </row>
    <row r="220" spans="1:19" ht="40.5">
      <c r="A220" s="27" t="s">
        <v>199</v>
      </c>
      <c r="B220" s="430" t="s">
        <v>200</v>
      </c>
      <c r="C220" s="222"/>
      <c r="D220" s="308">
        <v>4890</v>
      </c>
      <c r="E220" s="308"/>
      <c r="F220" s="308"/>
      <c r="G220" s="308"/>
      <c r="H220" s="308"/>
      <c r="I220" s="308">
        <f t="shared" si="30"/>
        <v>4890</v>
      </c>
      <c r="J220" s="308">
        <v>4890</v>
      </c>
      <c r="K220" s="308"/>
      <c r="L220" s="308"/>
      <c r="M220" s="308"/>
      <c r="N220" s="308">
        <v>0</v>
      </c>
      <c r="O220" s="308">
        <f t="shared" si="31"/>
        <v>4890</v>
      </c>
      <c r="P220" s="332"/>
      <c r="Q220" s="308">
        <f t="shared" si="29"/>
        <v>0</v>
      </c>
    </row>
    <row r="221" spans="1:19" ht="40.5">
      <c r="A221" s="27" t="s">
        <v>199</v>
      </c>
      <c r="B221" s="430" t="s">
        <v>201</v>
      </c>
      <c r="C221" s="222"/>
      <c r="D221" s="334">
        <v>26500</v>
      </c>
      <c r="E221" s="308"/>
      <c r="F221" s="308"/>
      <c r="G221" s="308"/>
      <c r="H221" s="308"/>
      <c r="I221" s="308">
        <f t="shared" si="30"/>
        <v>26500</v>
      </c>
      <c r="J221" s="308">
        <v>26500</v>
      </c>
      <c r="K221" s="308"/>
      <c r="L221" s="308"/>
      <c r="M221" s="308"/>
      <c r="N221" s="308"/>
      <c r="O221" s="308">
        <f t="shared" si="31"/>
        <v>26500</v>
      </c>
      <c r="P221" s="332"/>
      <c r="Q221" s="308">
        <f t="shared" si="29"/>
        <v>0</v>
      </c>
    </row>
    <row r="222" spans="1:19" ht="40.5">
      <c r="A222" s="27" t="s">
        <v>199</v>
      </c>
      <c r="B222" s="430" t="s">
        <v>202</v>
      </c>
      <c r="C222" s="222"/>
      <c r="D222" s="308">
        <v>25500</v>
      </c>
      <c r="E222" s="308"/>
      <c r="F222" s="308"/>
      <c r="G222" s="308"/>
      <c r="H222" s="308"/>
      <c r="I222" s="308">
        <f t="shared" si="30"/>
        <v>25500</v>
      </c>
      <c r="J222" s="308">
        <v>25500</v>
      </c>
      <c r="K222" s="308"/>
      <c r="L222" s="308"/>
      <c r="M222" s="308"/>
      <c r="N222" s="308"/>
      <c r="O222" s="308">
        <f t="shared" si="31"/>
        <v>25500</v>
      </c>
      <c r="P222" s="332"/>
      <c r="Q222" s="308">
        <f t="shared" si="29"/>
        <v>0</v>
      </c>
      <c r="R222" s="463"/>
      <c r="S222" s="463"/>
    </row>
    <row r="223" spans="1:19" ht="40.5">
      <c r="A223" s="27" t="s">
        <v>199</v>
      </c>
      <c r="B223" s="430" t="s">
        <v>203</v>
      </c>
      <c r="C223" s="222"/>
      <c r="D223" s="308">
        <v>27900</v>
      </c>
      <c r="E223" s="308"/>
      <c r="F223" s="308"/>
      <c r="G223" s="308"/>
      <c r="H223" s="308"/>
      <c r="I223" s="308">
        <f t="shared" si="30"/>
        <v>27900</v>
      </c>
      <c r="J223" s="308">
        <v>27900</v>
      </c>
      <c r="K223" s="308"/>
      <c r="L223" s="308"/>
      <c r="M223" s="308"/>
      <c r="N223" s="308"/>
      <c r="O223" s="308">
        <f t="shared" si="31"/>
        <v>27900</v>
      </c>
      <c r="P223" s="332"/>
      <c r="Q223" s="308">
        <f t="shared" si="29"/>
        <v>0</v>
      </c>
    </row>
    <row r="224" spans="1:19" ht="40.5">
      <c r="A224" s="27" t="s">
        <v>199</v>
      </c>
      <c r="B224" s="320" t="s">
        <v>204</v>
      </c>
      <c r="C224" s="223"/>
      <c r="D224" s="332">
        <v>15000</v>
      </c>
      <c r="E224" s="308"/>
      <c r="F224" s="308"/>
      <c r="G224" s="308"/>
      <c r="H224" s="308"/>
      <c r="I224" s="308">
        <f t="shared" si="30"/>
        <v>15000</v>
      </c>
      <c r="J224" s="308">
        <v>15000</v>
      </c>
      <c r="K224" s="308"/>
      <c r="L224" s="308"/>
      <c r="M224" s="308"/>
      <c r="N224" s="308">
        <v>0</v>
      </c>
      <c r="O224" s="308">
        <f t="shared" si="31"/>
        <v>15000</v>
      </c>
      <c r="P224" s="332"/>
      <c r="Q224" s="308">
        <f t="shared" si="29"/>
        <v>0</v>
      </c>
    </row>
    <row r="225" spans="1:17" ht="60.75">
      <c r="A225" s="196" t="s">
        <v>205</v>
      </c>
      <c r="B225" s="431" t="s">
        <v>311</v>
      </c>
      <c r="C225" s="432"/>
      <c r="D225" s="332">
        <v>490000</v>
      </c>
      <c r="E225" s="308"/>
      <c r="F225" s="308"/>
      <c r="G225" s="308"/>
      <c r="H225" s="308"/>
      <c r="I225" s="308">
        <f t="shared" si="30"/>
        <v>490000</v>
      </c>
      <c r="J225" s="308">
        <v>490000</v>
      </c>
      <c r="K225" s="308"/>
      <c r="L225" s="308"/>
      <c r="M225" s="308"/>
      <c r="N225" s="308">
        <v>0</v>
      </c>
      <c r="O225" s="308">
        <v>490000</v>
      </c>
      <c r="P225" s="332"/>
      <c r="Q225" s="308">
        <f t="shared" ref="Q225:Q234" si="32">I225-O225</f>
        <v>0</v>
      </c>
    </row>
    <row r="226" spans="1:17" ht="60.75">
      <c r="A226" s="196" t="s">
        <v>205</v>
      </c>
      <c r="B226" s="431" t="s">
        <v>207</v>
      </c>
      <c r="C226" s="432"/>
      <c r="D226" s="308">
        <v>210000</v>
      </c>
      <c r="E226" s="433"/>
      <c r="F226" s="308"/>
      <c r="G226" s="308"/>
      <c r="H226" s="308"/>
      <c r="I226" s="308">
        <v>210000</v>
      </c>
      <c r="J226" s="308">
        <v>210000</v>
      </c>
      <c r="K226" s="308"/>
      <c r="L226" s="308"/>
      <c r="M226" s="308"/>
      <c r="N226" s="308">
        <v>0</v>
      </c>
      <c r="O226" s="308">
        <v>210000</v>
      </c>
      <c r="P226" s="332"/>
      <c r="Q226" s="308">
        <f t="shared" si="32"/>
        <v>0</v>
      </c>
    </row>
    <row r="227" spans="1:17" ht="81">
      <c r="A227" s="196" t="s">
        <v>205</v>
      </c>
      <c r="B227" s="431" t="s">
        <v>312</v>
      </c>
      <c r="C227" s="432"/>
      <c r="D227" s="308">
        <v>242400</v>
      </c>
      <c r="E227" s="433"/>
      <c r="F227" s="308"/>
      <c r="G227" s="308"/>
      <c r="H227" s="308"/>
      <c r="I227" s="308">
        <v>242400</v>
      </c>
      <c r="J227" s="308">
        <v>242400</v>
      </c>
      <c r="K227" s="308"/>
      <c r="L227" s="308"/>
      <c r="M227" s="308"/>
      <c r="N227" s="308">
        <v>0</v>
      </c>
      <c r="O227" s="308">
        <v>242400</v>
      </c>
      <c r="P227" s="332"/>
      <c r="Q227" s="308">
        <f t="shared" si="32"/>
        <v>0</v>
      </c>
    </row>
    <row r="228" spans="1:17" ht="60.75">
      <c r="A228" s="196" t="s">
        <v>205</v>
      </c>
      <c r="B228" s="431" t="s">
        <v>209</v>
      </c>
      <c r="C228" s="432"/>
      <c r="D228" s="332">
        <v>23540</v>
      </c>
      <c r="E228" s="308"/>
      <c r="F228" s="308"/>
      <c r="G228" s="308"/>
      <c r="H228" s="308"/>
      <c r="I228" s="308">
        <v>23540</v>
      </c>
      <c r="J228" s="308">
        <v>23540</v>
      </c>
      <c r="K228" s="308"/>
      <c r="L228" s="308"/>
      <c r="M228" s="308"/>
      <c r="N228" s="308">
        <v>0</v>
      </c>
      <c r="O228" s="308">
        <v>23540</v>
      </c>
      <c r="P228" s="332"/>
      <c r="Q228" s="308">
        <f t="shared" si="32"/>
        <v>0</v>
      </c>
    </row>
    <row r="229" spans="1:17" ht="60.75">
      <c r="A229" s="196" t="s">
        <v>205</v>
      </c>
      <c r="B229" s="431" t="s">
        <v>210</v>
      </c>
      <c r="C229" s="432"/>
      <c r="D229" s="332">
        <v>3200</v>
      </c>
      <c r="E229" s="308"/>
      <c r="F229" s="308"/>
      <c r="G229" s="308"/>
      <c r="H229" s="308"/>
      <c r="I229" s="308">
        <v>3200</v>
      </c>
      <c r="J229" s="308">
        <v>3200</v>
      </c>
      <c r="K229" s="308"/>
      <c r="L229" s="308"/>
      <c r="M229" s="308"/>
      <c r="N229" s="308">
        <v>0</v>
      </c>
      <c r="O229" s="308">
        <v>3200</v>
      </c>
      <c r="P229" s="332"/>
      <c r="Q229" s="308">
        <f t="shared" si="32"/>
        <v>0</v>
      </c>
    </row>
    <row r="230" spans="1:17" ht="40.5">
      <c r="A230" s="196" t="s">
        <v>205</v>
      </c>
      <c r="B230" s="431" t="s">
        <v>211</v>
      </c>
      <c r="C230" s="432"/>
      <c r="D230" s="332">
        <v>44800</v>
      </c>
      <c r="E230" s="308"/>
      <c r="F230" s="308"/>
      <c r="G230" s="308"/>
      <c r="H230" s="308"/>
      <c r="I230" s="308">
        <v>44800</v>
      </c>
      <c r="J230" s="308">
        <v>44800</v>
      </c>
      <c r="K230" s="308"/>
      <c r="L230" s="308"/>
      <c r="M230" s="308"/>
      <c r="N230" s="308">
        <v>0</v>
      </c>
      <c r="O230" s="308">
        <v>44800</v>
      </c>
      <c r="P230" s="332"/>
      <c r="Q230" s="308">
        <f t="shared" si="32"/>
        <v>0</v>
      </c>
    </row>
    <row r="231" spans="1:17" ht="40.5">
      <c r="A231" s="196" t="s">
        <v>205</v>
      </c>
      <c r="B231" s="434" t="s">
        <v>212</v>
      </c>
      <c r="C231" s="432"/>
      <c r="D231" s="332">
        <v>38240</v>
      </c>
      <c r="E231" s="308"/>
      <c r="F231" s="308"/>
      <c r="G231" s="308"/>
      <c r="H231" s="308"/>
      <c r="I231" s="308">
        <v>38240</v>
      </c>
      <c r="J231" s="308">
        <v>38240</v>
      </c>
      <c r="K231" s="308"/>
      <c r="L231" s="308"/>
      <c r="M231" s="308"/>
      <c r="N231" s="308">
        <v>0</v>
      </c>
      <c r="O231" s="308">
        <v>38240</v>
      </c>
      <c r="P231" s="332"/>
      <c r="Q231" s="308"/>
    </row>
    <row r="232" spans="1:17" ht="40.5">
      <c r="A232" s="196" t="s">
        <v>205</v>
      </c>
      <c r="B232" s="431" t="s">
        <v>213</v>
      </c>
      <c r="C232" s="432"/>
      <c r="D232" s="332">
        <v>15490</v>
      </c>
      <c r="E232" s="308"/>
      <c r="F232" s="308"/>
      <c r="G232" s="308"/>
      <c r="H232" s="308"/>
      <c r="I232" s="308">
        <v>15490</v>
      </c>
      <c r="J232" s="308">
        <v>15490</v>
      </c>
      <c r="K232" s="308"/>
      <c r="L232" s="308"/>
      <c r="M232" s="308"/>
      <c r="N232" s="308">
        <v>0</v>
      </c>
      <c r="O232" s="308">
        <v>15490</v>
      </c>
      <c r="P232" s="332"/>
      <c r="Q232" s="308">
        <f t="shared" si="32"/>
        <v>0</v>
      </c>
    </row>
    <row r="233" spans="1:17" ht="141.75">
      <c r="A233" s="196" t="s">
        <v>205</v>
      </c>
      <c r="B233" s="431" t="s">
        <v>313</v>
      </c>
      <c r="C233" s="432"/>
      <c r="D233" s="332">
        <v>21900</v>
      </c>
      <c r="E233" s="308"/>
      <c r="F233" s="308"/>
      <c r="G233" s="308"/>
      <c r="H233" s="308"/>
      <c r="I233" s="308">
        <v>21900</v>
      </c>
      <c r="J233" s="308">
        <v>21900</v>
      </c>
      <c r="K233" s="308"/>
      <c r="L233" s="308"/>
      <c r="M233" s="308"/>
      <c r="N233" s="308">
        <v>0</v>
      </c>
      <c r="O233" s="308">
        <v>21900</v>
      </c>
      <c r="P233" s="332"/>
      <c r="Q233" s="308">
        <f t="shared" si="32"/>
        <v>0</v>
      </c>
    </row>
    <row r="234" spans="1:17" ht="81">
      <c r="A234" s="196" t="s">
        <v>205</v>
      </c>
      <c r="B234" s="431" t="s">
        <v>314</v>
      </c>
      <c r="C234" s="432"/>
      <c r="D234" s="332">
        <v>11656</v>
      </c>
      <c r="E234" s="308"/>
      <c r="F234" s="308"/>
      <c r="G234" s="308"/>
      <c r="H234" s="308"/>
      <c r="I234" s="308">
        <v>11656</v>
      </c>
      <c r="J234" s="308">
        <v>11656</v>
      </c>
      <c r="K234" s="308"/>
      <c r="L234" s="308"/>
      <c r="M234" s="308"/>
      <c r="N234" s="308">
        <v>0</v>
      </c>
      <c r="O234" s="308">
        <v>11656</v>
      </c>
      <c r="P234" s="332"/>
      <c r="Q234" s="308">
        <f t="shared" si="32"/>
        <v>0</v>
      </c>
    </row>
    <row r="235" spans="1:17" ht="40.5">
      <c r="A235" s="196" t="s">
        <v>205</v>
      </c>
      <c r="B235" s="434" t="s">
        <v>216</v>
      </c>
      <c r="C235" s="432"/>
      <c r="D235" s="332">
        <v>1274</v>
      </c>
      <c r="E235" s="308"/>
      <c r="F235" s="308"/>
      <c r="G235" s="308"/>
      <c r="H235" s="308"/>
      <c r="I235" s="308">
        <v>1274</v>
      </c>
      <c r="J235" s="308">
        <v>1274</v>
      </c>
      <c r="K235" s="308"/>
      <c r="L235" s="308"/>
      <c r="M235" s="308"/>
      <c r="N235" s="308">
        <v>0</v>
      </c>
      <c r="O235" s="308">
        <v>1274</v>
      </c>
      <c r="P235" s="332"/>
      <c r="Q235" s="308"/>
    </row>
    <row r="236" spans="1:17" s="293" customFormat="1" ht="20.25">
      <c r="A236" s="226"/>
      <c r="B236" s="435" t="s">
        <v>217</v>
      </c>
      <c r="C236" s="228"/>
      <c r="D236" s="436">
        <f>SUM(D208:D235)</f>
        <v>1527810.1</v>
      </c>
      <c r="E236" s="437">
        <f>SUM(E208:E235)</f>
        <v>0</v>
      </c>
      <c r="F236" s="438">
        <f>SUM(F208:F224)</f>
        <v>123392.5</v>
      </c>
      <c r="G236" s="438"/>
      <c r="H236" s="438"/>
      <c r="I236" s="347">
        <f>SUM(I208:I235)</f>
        <v>1404417.6</v>
      </c>
      <c r="J236" s="347">
        <f>SUM(J208:J235)</f>
        <v>1527810.1</v>
      </c>
      <c r="K236" s="347">
        <f>SUM(K208:K224)</f>
        <v>0</v>
      </c>
      <c r="L236" s="347">
        <f>SUM(L208:L224)</f>
        <v>123392.5</v>
      </c>
      <c r="M236" s="347">
        <f>SUM(M208:M224)</f>
        <v>0</v>
      </c>
      <c r="N236" s="347">
        <f>SUM(N208:N235)</f>
        <v>0</v>
      </c>
      <c r="O236" s="347">
        <f>SUM(O208:O235)</f>
        <v>1404417.6</v>
      </c>
      <c r="P236" s="454">
        <f>SUM(P208:P224)</f>
        <v>0</v>
      </c>
      <c r="Q236" s="347">
        <f>SUM(Q208:Q224)</f>
        <v>0</v>
      </c>
    </row>
    <row r="237" spans="1:17" ht="20.25">
      <c r="A237" s="27"/>
      <c r="B237" s="1144" t="s">
        <v>315</v>
      </c>
      <c r="C237" s="1145"/>
      <c r="D237" s="1145"/>
      <c r="E237" s="1146"/>
      <c r="F237" s="308"/>
      <c r="G237" s="308"/>
      <c r="H237" s="308"/>
      <c r="I237" s="308"/>
      <c r="J237" s="308"/>
      <c r="K237" s="308"/>
      <c r="L237" s="308"/>
      <c r="M237" s="308"/>
      <c r="N237" s="308"/>
      <c r="O237" s="308"/>
      <c r="P237" s="332"/>
      <c r="Q237" s="308"/>
    </row>
    <row r="238" spans="1:17" s="295" customFormat="1" ht="20.25">
      <c r="A238" s="204" t="s">
        <v>184</v>
      </c>
      <c r="B238" s="439" t="s">
        <v>219</v>
      </c>
      <c r="C238" s="229"/>
      <c r="D238" s="440">
        <v>8990</v>
      </c>
      <c r="E238" s="440"/>
      <c r="F238" s="440"/>
      <c r="G238" s="440"/>
      <c r="H238" s="440"/>
      <c r="I238" s="440">
        <f>D238+E238-F238</f>
        <v>8990</v>
      </c>
      <c r="J238" s="440">
        <v>8990</v>
      </c>
      <c r="K238" s="440"/>
      <c r="L238" s="440"/>
      <c r="M238" s="440"/>
      <c r="N238" s="440">
        <v>0</v>
      </c>
      <c r="O238" s="440">
        <f>J238+N238</f>
        <v>8990</v>
      </c>
      <c r="P238" s="455"/>
      <c r="Q238" s="440">
        <f>I238-O238</f>
        <v>0</v>
      </c>
    </row>
    <row r="239" spans="1:17" s="295" customFormat="1" ht="20.25">
      <c r="A239" s="204" t="s">
        <v>184</v>
      </c>
      <c r="B239" s="439" t="s">
        <v>219</v>
      </c>
      <c r="C239" s="229"/>
      <c r="D239" s="440">
        <v>8990</v>
      </c>
      <c r="E239" s="440"/>
      <c r="F239" s="440"/>
      <c r="G239" s="440"/>
      <c r="H239" s="440"/>
      <c r="I239" s="440">
        <f>D239+E239-F239</f>
        <v>8990</v>
      </c>
      <c r="J239" s="440">
        <v>8990</v>
      </c>
      <c r="K239" s="440"/>
      <c r="L239" s="440"/>
      <c r="M239" s="440"/>
      <c r="N239" s="440">
        <v>0</v>
      </c>
      <c r="O239" s="440">
        <f>J239+N239</f>
        <v>8990</v>
      </c>
      <c r="P239" s="455"/>
      <c r="Q239" s="440">
        <f>I239-O239</f>
        <v>0</v>
      </c>
    </row>
    <row r="240" spans="1:17" s="300" customFormat="1" ht="20.25">
      <c r="A240" s="441"/>
      <c r="B240" s="36" t="s">
        <v>316</v>
      </c>
      <c r="C240" s="186"/>
      <c r="D240" s="442">
        <v>0</v>
      </c>
      <c r="E240" s="442">
        <v>19460</v>
      </c>
      <c r="F240" s="442">
        <v>19460</v>
      </c>
      <c r="G240" s="442"/>
      <c r="H240" s="442"/>
      <c r="I240" s="442">
        <f>D240+E240-F240</f>
        <v>0</v>
      </c>
      <c r="J240" s="442">
        <v>0</v>
      </c>
      <c r="K240" s="442"/>
      <c r="L240" s="442"/>
      <c r="M240" s="442"/>
      <c r="N240" s="442"/>
      <c r="O240" s="442"/>
      <c r="P240" s="442"/>
      <c r="Q240" s="442"/>
    </row>
    <row r="241" spans="1:17" s="300" customFormat="1" ht="20.25">
      <c r="A241" s="441"/>
      <c r="B241" s="36" t="s">
        <v>317</v>
      </c>
      <c r="C241" s="186"/>
      <c r="D241" s="442">
        <v>0</v>
      </c>
      <c r="E241" s="442">
        <v>4060</v>
      </c>
      <c r="F241" s="442">
        <v>4060</v>
      </c>
      <c r="G241" s="442"/>
      <c r="H241" s="442"/>
      <c r="I241" s="442">
        <f t="shared" ref="I241:I246" si="33">D241+E241-F241</f>
        <v>0</v>
      </c>
      <c r="J241" s="442">
        <v>0</v>
      </c>
      <c r="K241" s="442"/>
      <c r="L241" s="442"/>
      <c r="M241" s="442"/>
      <c r="N241" s="442"/>
      <c r="O241" s="442"/>
      <c r="P241" s="442"/>
      <c r="Q241" s="442"/>
    </row>
    <row r="242" spans="1:17" s="300" customFormat="1" ht="20.25">
      <c r="A242" s="441"/>
      <c r="B242" s="36" t="s">
        <v>318</v>
      </c>
      <c r="C242" s="186"/>
      <c r="D242" s="442">
        <v>0</v>
      </c>
      <c r="E242" s="442">
        <v>1820</v>
      </c>
      <c r="F242" s="442">
        <v>1820</v>
      </c>
      <c r="G242" s="442"/>
      <c r="H242" s="442"/>
      <c r="I242" s="442">
        <f t="shared" si="33"/>
        <v>0</v>
      </c>
      <c r="J242" s="442">
        <v>0</v>
      </c>
      <c r="K242" s="442"/>
      <c r="L242" s="442"/>
      <c r="M242" s="442"/>
      <c r="N242" s="442"/>
      <c r="O242" s="442"/>
      <c r="P242" s="442"/>
      <c r="Q242" s="442"/>
    </row>
    <row r="243" spans="1:17" s="300" customFormat="1" ht="40.5">
      <c r="A243" s="441"/>
      <c r="B243" s="36" t="s">
        <v>319</v>
      </c>
      <c r="C243" s="186"/>
      <c r="D243" s="442">
        <v>0</v>
      </c>
      <c r="E243" s="442">
        <v>24000</v>
      </c>
      <c r="F243" s="442">
        <v>24000</v>
      </c>
      <c r="G243" s="442"/>
      <c r="H243" s="442"/>
      <c r="I243" s="442">
        <f t="shared" si="33"/>
        <v>0</v>
      </c>
      <c r="J243" s="442">
        <v>0</v>
      </c>
      <c r="K243" s="442"/>
      <c r="L243" s="442"/>
      <c r="M243" s="442"/>
      <c r="N243" s="442"/>
      <c r="O243" s="442"/>
      <c r="P243" s="442"/>
      <c r="Q243" s="442"/>
    </row>
    <row r="244" spans="1:17" ht="40.5">
      <c r="A244" s="443"/>
      <c r="B244" s="36" t="s">
        <v>320</v>
      </c>
      <c r="C244" s="193"/>
      <c r="D244" s="444">
        <v>0</v>
      </c>
      <c r="E244" s="444">
        <v>14800</v>
      </c>
      <c r="F244" s="444">
        <v>14800</v>
      </c>
      <c r="G244" s="444"/>
      <c r="H244" s="444"/>
      <c r="I244" s="442">
        <f t="shared" si="33"/>
        <v>0</v>
      </c>
      <c r="J244" s="444">
        <v>0</v>
      </c>
      <c r="K244" s="456"/>
      <c r="L244" s="456"/>
      <c r="M244" s="456"/>
      <c r="N244" s="442"/>
      <c r="O244" s="457"/>
      <c r="P244" s="457"/>
      <c r="Q244" s="457"/>
    </row>
    <row r="245" spans="1:17" ht="20.25">
      <c r="A245" s="443"/>
      <c r="B245" s="36" t="s">
        <v>321</v>
      </c>
      <c r="C245" s="193"/>
      <c r="D245" s="444">
        <v>0</v>
      </c>
      <c r="E245" s="444">
        <v>2370</v>
      </c>
      <c r="F245" s="444">
        <v>2370</v>
      </c>
      <c r="G245" s="444"/>
      <c r="H245" s="444"/>
      <c r="I245" s="442">
        <f t="shared" si="33"/>
        <v>0</v>
      </c>
      <c r="J245" s="444">
        <v>0</v>
      </c>
      <c r="K245" s="456"/>
      <c r="L245" s="456"/>
      <c r="M245" s="456"/>
      <c r="N245" s="444"/>
      <c r="O245" s="456"/>
      <c r="P245" s="456"/>
      <c r="Q245" s="457"/>
    </row>
    <row r="246" spans="1:17" ht="40.5">
      <c r="A246" s="27" t="s">
        <v>197</v>
      </c>
      <c r="B246" s="430" t="s">
        <v>220</v>
      </c>
      <c r="C246" s="230" t="s">
        <v>47</v>
      </c>
      <c r="D246" s="308">
        <v>49000</v>
      </c>
      <c r="E246" s="308"/>
      <c r="F246" s="308"/>
      <c r="G246" s="308"/>
      <c r="H246" s="308"/>
      <c r="I246" s="442">
        <f t="shared" si="33"/>
        <v>49000</v>
      </c>
      <c r="J246" s="308">
        <v>49000</v>
      </c>
      <c r="K246" s="308"/>
      <c r="L246" s="308"/>
      <c r="M246" s="308"/>
      <c r="N246" s="308"/>
      <c r="O246" s="308">
        <f>J246+N246</f>
        <v>49000</v>
      </c>
      <c r="P246" s="332"/>
      <c r="Q246" s="308">
        <f>I246-O246</f>
        <v>0</v>
      </c>
    </row>
    <row r="247" spans="1:17" s="295" customFormat="1" ht="20.25">
      <c r="A247" s="231"/>
      <c r="B247" s="445" t="s">
        <v>23</v>
      </c>
      <c r="C247" s="229"/>
      <c r="D247" s="372">
        <f>SUM(D238:D246)</f>
        <v>66980</v>
      </c>
      <c r="E247" s="372">
        <f>SUM(E238:E246)</f>
        <v>66510</v>
      </c>
      <c r="F247" s="372">
        <f>SUM(F238:F246)</f>
        <v>66510</v>
      </c>
      <c r="G247" s="372"/>
      <c r="H247" s="372"/>
      <c r="I247" s="372">
        <f t="shared" ref="I247:Q247" si="34">SUM(I238:I246)</f>
        <v>66980</v>
      </c>
      <c r="J247" s="372">
        <f t="shared" si="34"/>
        <v>66980</v>
      </c>
      <c r="K247" s="372">
        <f t="shared" si="34"/>
        <v>0</v>
      </c>
      <c r="L247" s="372">
        <f t="shared" si="34"/>
        <v>0</v>
      </c>
      <c r="M247" s="372">
        <f t="shared" si="34"/>
        <v>0</v>
      </c>
      <c r="N247" s="372">
        <f t="shared" si="34"/>
        <v>0</v>
      </c>
      <c r="O247" s="372">
        <f t="shared" si="34"/>
        <v>66980</v>
      </c>
      <c r="P247" s="458">
        <f t="shared" si="34"/>
        <v>0</v>
      </c>
      <c r="Q247" s="372">
        <f t="shared" si="34"/>
        <v>0</v>
      </c>
    </row>
    <row r="248" spans="1:17" ht="20.25">
      <c r="A248" s="1115" t="s">
        <v>221</v>
      </c>
      <c r="B248" s="1116"/>
      <c r="C248" s="233"/>
      <c r="D248" s="382">
        <f>D247+D236+D206</f>
        <v>2327320.1</v>
      </c>
      <c r="E248" s="382">
        <f>E247+E236+E206</f>
        <v>66510</v>
      </c>
      <c r="F248" s="382">
        <f>F247+F236+F206</f>
        <v>189902.5</v>
      </c>
      <c r="G248" s="382"/>
      <c r="H248" s="382"/>
      <c r="I248" s="382">
        <f t="shared" ref="I248:Q248" si="35">I247+I236+I206</f>
        <v>2203927.6</v>
      </c>
      <c r="J248" s="382">
        <f t="shared" si="35"/>
        <v>2327320.1</v>
      </c>
      <c r="K248" s="382">
        <f t="shared" si="35"/>
        <v>0</v>
      </c>
      <c r="L248" s="382">
        <f t="shared" si="35"/>
        <v>123392.5</v>
      </c>
      <c r="M248" s="382">
        <f t="shared" si="35"/>
        <v>0</v>
      </c>
      <c r="N248" s="382">
        <f t="shared" si="35"/>
        <v>0</v>
      </c>
      <c r="O248" s="382">
        <f t="shared" si="35"/>
        <v>2203927.6</v>
      </c>
      <c r="P248" s="459">
        <f t="shared" si="35"/>
        <v>0</v>
      </c>
      <c r="Q248" s="382">
        <f t="shared" si="35"/>
        <v>0</v>
      </c>
    </row>
    <row r="249" spans="1:17" ht="20.25">
      <c r="A249" s="163"/>
      <c r="B249" s="1141" t="s">
        <v>222</v>
      </c>
      <c r="C249" s="1142"/>
      <c r="D249" s="1142"/>
      <c r="E249" s="1142"/>
      <c r="F249" s="1142"/>
      <c r="G249" s="1142"/>
      <c r="H249" s="1142"/>
      <c r="I249" s="1142"/>
      <c r="J249" s="1142"/>
      <c r="K249" s="1142"/>
      <c r="L249" s="1142"/>
      <c r="M249" s="1142"/>
      <c r="N249" s="1143"/>
      <c r="O249" s="460"/>
      <c r="P249" s="461"/>
      <c r="Q249" s="349"/>
    </row>
    <row r="250" spans="1:17" ht="20.25">
      <c r="A250" s="27" t="s">
        <v>223</v>
      </c>
      <c r="B250" s="109" t="s">
        <v>224</v>
      </c>
      <c r="C250" s="25" t="s">
        <v>225</v>
      </c>
      <c r="D250" s="308">
        <v>12691.25</v>
      </c>
      <c r="E250" s="308"/>
      <c r="F250" s="308"/>
      <c r="G250" s="308"/>
      <c r="H250" s="308"/>
      <c r="I250" s="308">
        <v>12691.25</v>
      </c>
      <c r="J250" s="308">
        <v>12691.25</v>
      </c>
      <c r="K250" s="308"/>
      <c r="L250" s="308"/>
      <c r="M250" s="308"/>
      <c r="N250" s="308">
        <v>0</v>
      </c>
      <c r="O250" s="308">
        <f>J250+N250</f>
        <v>12691.25</v>
      </c>
      <c r="P250" s="332"/>
      <c r="Q250" s="308">
        <f>I250-O250</f>
        <v>0</v>
      </c>
    </row>
    <row r="251" spans="1:17" s="295" customFormat="1" ht="20.25">
      <c r="A251" s="1147" t="s">
        <v>226</v>
      </c>
      <c r="B251" s="1148"/>
      <c r="C251" s="229"/>
      <c r="D251" s="372">
        <f>D250</f>
        <v>12691.25</v>
      </c>
      <c r="E251" s="372">
        <f>E250</f>
        <v>0</v>
      </c>
      <c r="F251" s="372">
        <f>F250</f>
        <v>0</v>
      </c>
      <c r="G251" s="372"/>
      <c r="H251" s="372"/>
      <c r="I251" s="372">
        <f t="shared" ref="I251:Q251" si="36">I250</f>
        <v>12691.25</v>
      </c>
      <c r="J251" s="372">
        <f t="shared" si="36"/>
        <v>12691.25</v>
      </c>
      <c r="K251" s="372">
        <f t="shared" si="36"/>
        <v>0</v>
      </c>
      <c r="L251" s="372">
        <f t="shared" si="36"/>
        <v>0</v>
      </c>
      <c r="M251" s="372">
        <f t="shared" si="36"/>
        <v>0</v>
      </c>
      <c r="N251" s="372">
        <f t="shared" si="36"/>
        <v>0</v>
      </c>
      <c r="O251" s="372">
        <f t="shared" si="36"/>
        <v>12691.25</v>
      </c>
      <c r="P251" s="458">
        <f t="shared" si="36"/>
        <v>0</v>
      </c>
      <c r="Q251" s="372">
        <f t="shared" si="36"/>
        <v>0</v>
      </c>
    </row>
    <row r="252" spans="1:17" ht="20.25">
      <c r="A252" s="163"/>
      <c r="B252" s="1141" t="s">
        <v>227</v>
      </c>
      <c r="C252" s="1142"/>
      <c r="D252" s="1142"/>
      <c r="E252" s="1142"/>
      <c r="F252" s="1142"/>
      <c r="G252" s="1142"/>
      <c r="H252" s="1142"/>
      <c r="I252" s="1142"/>
      <c r="J252" s="1142"/>
      <c r="K252" s="1142"/>
      <c r="L252" s="1142"/>
      <c r="M252" s="1142"/>
      <c r="N252" s="1143"/>
      <c r="O252" s="460"/>
      <c r="P252" s="461"/>
      <c r="Q252" s="349"/>
    </row>
    <row r="253" spans="1:17" ht="40.5">
      <c r="A253" s="27" t="s">
        <v>228</v>
      </c>
      <c r="B253" s="109" t="s">
        <v>229</v>
      </c>
      <c r="C253" s="25" t="s">
        <v>225</v>
      </c>
      <c r="D253" s="308">
        <v>14990.05</v>
      </c>
      <c r="E253" s="308"/>
      <c r="F253" s="308"/>
      <c r="G253" s="308"/>
      <c r="H253" s="308"/>
      <c r="I253" s="308">
        <v>14990.05</v>
      </c>
      <c r="J253" s="308">
        <v>14990.05</v>
      </c>
      <c r="K253" s="308"/>
      <c r="L253" s="308"/>
      <c r="M253" s="308"/>
      <c r="N253" s="308"/>
      <c r="O253" s="308">
        <f>J253+N253</f>
        <v>14990.05</v>
      </c>
      <c r="P253" s="332"/>
      <c r="Q253" s="308">
        <f>I253-O253</f>
        <v>0</v>
      </c>
    </row>
    <row r="254" spans="1:17" ht="40.5">
      <c r="A254" s="163" t="s">
        <v>230</v>
      </c>
      <c r="B254" s="432" t="s">
        <v>231</v>
      </c>
      <c r="C254" s="29"/>
      <c r="D254" s="349">
        <v>3414.5</v>
      </c>
      <c r="E254" s="308"/>
      <c r="F254" s="349"/>
      <c r="G254" s="349"/>
      <c r="H254" s="349"/>
      <c r="I254" s="308">
        <v>3414.5</v>
      </c>
      <c r="J254" s="349">
        <v>3414.5</v>
      </c>
      <c r="K254" s="349"/>
      <c r="L254" s="349"/>
      <c r="M254" s="349"/>
      <c r="N254" s="308">
        <v>0</v>
      </c>
      <c r="O254" s="308">
        <f>J254+N254</f>
        <v>3414.5</v>
      </c>
      <c r="P254" s="332"/>
      <c r="Q254" s="308">
        <f>I254-O254</f>
        <v>0</v>
      </c>
    </row>
    <row r="255" spans="1:17" s="295" customFormat="1" ht="20.25">
      <c r="A255" s="236"/>
      <c r="B255" s="446" t="s">
        <v>232</v>
      </c>
      <c r="C255" s="229"/>
      <c r="D255" s="372">
        <f t="shared" ref="D255:Q255" si="37">SUM(D253:D254)</f>
        <v>18404.55</v>
      </c>
      <c r="E255" s="372">
        <f t="shared" si="37"/>
        <v>0</v>
      </c>
      <c r="F255" s="372">
        <f t="shared" si="37"/>
        <v>0</v>
      </c>
      <c r="G255" s="372"/>
      <c r="H255" s="372"/>
      <c r="I255" s="372">
        <f t="shared" si="37"/>
        <v>18404.55</v>
      </c>
      <c r="J255" s="372">
        <f t="shared" si="37"/>
        <v>18404.55</v>
      </c>
      <c r="K255" s="372">
        <f t="shared" si="37"/>
        <v>0</v>
      </c>
      <c r="L255" s="372">
        <f t="shared" si="37"/>
        <v>0</v>
      </c>
      <c r="M255" s="372">
        <f t="shared" si="37"/>
        <v>0</v>
      </c>
      <c r="N255" s="372">
        <f t="shared" si="37"/>
        <v>0</v>
      </c>
      <c r="O255" s="372">
        <f t="shared" si="37"/>
        <v>18404.55</v>
      </c>
      <c r="P255" s="458"/>
      <c r="Q255" s="372">
        <f t="shared" si="37"/>
        <v>0</v>
      </c>
    </row>
    <row r="256" spans="1:17" ht="20.25">
      <c r="A256" s="1149" t="s">
        <v>233</v>
      </c>
      <c r="B256" s="1150"/>
      <c r="C256" s="238"/>
      <c r="D256" s="447">
        <f t="shared" ref="D256:Q256" si="38">D200+D248+D251+D255</f>
        <v>6015954.5200000005</v>
      </c>
      <c r="E256" s="447">
        <f t="shared" si="38"/>
        <v>14727289.440000001</v>
      </c>
      <c r="F256" s="447">
        <f t="shared" si="38"/>
        <v>486227.7</v>
      </c>
      <c r="G256" s="447">
        <f t="shared" si="38"/>
        <v>0</v>
      </c>
      <c r="H256" s="447">
        <f t="shared" si="38"/>
        <v>0</v>
      </c>
      <c r="I256" s="447">
        <f t="shared" si="38"/>
        <v>20257016.260000002</v>
      </c>
      <c r="J256" s="447">
        <f t="shared" si="38"/>
        <v>5791869.5200000005</v>
      </c>
      <c r="K256" s="447">
        <f t="shared" si="38"/>
        <v>0</v>
      </c>
      <c r="L256" s="447">
        <f t="shared" si="38"/>
        <v>400757.7</v>
      </c>
      <c r="M256" s="447">
        <f t="shared" si="38"/>
        <v>0</v>
      </c>
      <c r="N256" s="447">
        <f t="shared" si="38"/>
        <v>12224870.960000001</v>
      </c>
      <c r="O256" s="447">
        <f t="shared" si="38"/>
        <v>17615982.780000001</v>
      </c>
      <c r="P256" s="462">
        <f t="shared" si="38"/>
        <v>0</v>
      </c>
      <c r="Q256" s="464">
        <f t="shared" si="38"/>
        <v>2641033.48</v>
      </c>
    </row>
    <row r="257" spans="1:19" ht="20.25">
      <c r="A257" s="163"/>
      <c r="B257" s="109"/>
      <c r="C257" s="29"/>
      <c r="D257" s="308"/>
      <c r="E257" s="349"/>
      <c r="F257" s="349"/>
      <c r="G257" s="349"/>
      <c r="H257" s="349"/>
      <c r="I257" s="349"/>
      <c r="J257" s="349">
        <v>0</v>
      </c>
      <c r="K257" s="349">
        <f>SUM(K255:K256)</f>
        <v>0</v>
      </c>
      <c r="L257" s="308"/>
      <c r="M257" s="1151">
        <f>M256+N256</f>
        <v>12224870.960000001</v>
      </c>
      <c r="N257" s="1152"/>
      <c r="O257" s="308"/>
      <c r="P257" s="332"/>
      <c r="Q257" s="496">
        <v>0</v>
      </c>
    </row>
    <row r="258" spans="1:19" ht="20.25">
      <c r="A258" s="163"/>
      <c r="B258" s="109"/>
      <c r="C258" s="29"/>
      <c r="D258" s="308"/>
      <c r="E258" s="308"/>
      <c r="F258" s="308"/>
      <c r="G258" s="308"/>
      <c r="H258" s="308"/>
      <c r="I258" s="308"/>
      <c r="J258" s="308">
        <f>SUM(J256:J257)</f>
        <v>5791869.5200000005</v>
      </c>
      <c r="K258" s="308"/>
      <c r="L258" s="308"/>
      <c r="M258" s="308">
        <f>J258+K257+M257</f>
        <v>18016740.48</v>
      </c>
      <c r="N258" s="308"/>
      <c r="O258" s="308"/>
      <c r="P258" s="332"/>
      <c r="Q258" s="496">
        <f>Q256-Q257</f>
        <v>2641033.48</v>
      </c>
      <c r="S258" s="463"/>
    </row>
    <row r="259" spans="1:19" s="300" customFormat="1" ht="20.25">
      <c r="A259" s="465"/>
      <c r="B259" s="466"/>
      <c r="C259" s="1153" t="s">
        <v>234</v>
      </c>
      <c r="D259" s="1153"/>
      <c r="E259" s="1153"/>
      <c r="F259" s="467"/>
      <c r="G259" s="467"/>
      <c r="H259" s="467"/>
      <c r="I259" s="467"/>
      <c r="J259" s="467"/>
      <c r="K259" s="467"/>
      <c r="L259" s="467"/>
      <c r="M259" s="467"/>
      <c r="N259" s="467"/>
      <c r="O259" s="467"/>
      <c r="P259" s="467"/>
      <c r="Q259" s="497"/>
    </row>
    <row r="260" spans="1:19" ht="81">
      <c r="A260" s="163" t="s">
        <v>1</v>
      </c>
      <c r="B260" s="24" t="s">
        <v>235</v>
      </c>
      <c r="C260" s="243" t="s">
        <v>3</v>
      </c>
      <c r="D260" s="468" t="s">
        <v>260</v>
      </c>
      <c r="E260" s="468" t="s">
        <v>322</v>
      </c>
      <c r="F260" s="468" t="s">
        <v>262</v>
      </c>
      <c r="G260" s="468"/>
      <c r="H260" s="468"/>
      <c r="I260" s="468" t="s">
        <v>265</v>
      </c>
      <c r="J260" s="468" t="s">
        <v>266</v>
      </c>
      <c r="K260" s="468" t="s">
        <v>267</v>
      </c>
      <c r="L260" s="468" t="s">
        <v>323</v>
      </c>
      <c r="M260" s="468" t="s">
        <v>11</v>
      </c>
      <c r="N260" s="468" t="s">
        <v>269</v>
      </c>
      <c r="O260" s="468" t="s">
        <v>270</v>
      </c>
      <c r="P260" s="490" t="s">
        <v>271</v>
      </c>
      <c r="Q260" s="468" t="s">
        <v>15</v>
      </c>
    </row>
    <row r="261" spans="1:19" ht="20.25">
      <c r="A261" s="245" t="s">
        <v>79</v>
      </c>
      <c r="B261" s="362" t="s">
        <v>238</v>
      </c>
      <c r="C261" s="246"/>
      <c r="D261" s="450">
        <v>2400</v>
      </c>
      <c r="E261" s="450"/>
      <c r="F261" s="450"/>
      <c r="G261" s="450"/>
      <c r="H261" s="450"/>
      <c r="I261" s="450">
        <v>2400</v>
      </c>
      <c r="J261" s="450"/>
      <c r="K261" s="450"/>
      <c r="L261" s="450"/>
      <c r="M261" s="450"/>
      <c r="N261" s="450"/>
      <c r="O261" s="450">
        <v>0</v>
      </c>
      <c r="P261" s="451"/>
      <c r="Q261" s="450">
        <v>0</v>
      </c>
    </row>
    <row r="262" spans="1:19" ht="20.25">
      <c r="A262" s="245" t="s">
        <v>79</v>
      </c>
      <c r="B262" s="362" t="s">
        <v>239</v>
      </c>
      <c r="C262" s="246"/>
      <c r="D262" s="450">
        <v>6600</v>
      </c>
      <c r="E262" s="450"/>
      <c r="F262" s="450"/>
      <c r="G262" s="450"/>
      <c r="H262" s="450"/>
      <c r="I262" s="450">
        <v>6600</v>
      </c>
      <c r="J262" s="450"/>
      <c r="K262" s="450"/>
      <c r="L262" s="450"/>
      <c r="M262" s="450"/>
      <c r="N262" s="450"/>
      <c r="O262" s="450">
        <v>0</v>
      </c>
      <c r="P262" s="451"/>
      <c r="Q262" s="450">
        <v>0</v>
      </c>
    </row>
    <row r="263" spans="1:19" ht="20.25">
      <c r="A263" s="245"/>
      <c r="B263" s="109" t="s">
        <v>272</v>
      </c>
      <c r="C263" s="246"/>
      <c r="D263" s="450"/>
      <c r="E263" s="450">
        <v>131469</v>
      </c>
      <c r="F263" s="450"/>
      <c r="G263" s="450"/>
      <c r="H263" s="450"/>
      <c r="I263" s="450">
        <v>131469</v>
      </c>
      <c r="J263" s="450"/>
      <c r="K263" s="450">
        <v>0</v>
      </c>
      <c r="L263" s="450"/>
      <c r="M263" s="450"/>
      <c r="N263" s="450"/>
      <c r="O263" s="450">
        <v>0</v>
      </c>
      <c r="P263" s="451"/>
      <c r="Q263" s="450">
        <v>0</v>
      </c>
    </row>
    <row r="264" spans="1:19" ht="20.25">
      <c r="A264" s="245"/>
      <c r="B264" s="311" t="s">
        <v>274</v>
      </c>
      <c r="C264" s="246"/>
      <c r="D264" s="450"/>
      <c r="E264" s="450">
        <v>145896.20000000001</v>
      </c>
      <c r="F264" s="450"/>
      <c r="G264" s="450"/>
      <c r="H264" s="450"/>
      <c r="I264" s="450">
        <v>145896.20000000001</v>
      </c>
      <c r="J264" s="450"/>
      <c r="K264" s="450">
        <v>0</v>
      </c>
      <c r="L264" s="450"/>
      <c r="M264" s="450"/>
      <c r="N264" s="450"/>
      <c r="O264" s="450">
        <v>0</v>
      </c>
      <c r="P264" s="451"/>
      <c r="Q264" s="450">
        <v>0</v>
      </c>
    </row>
    <row r="265" spans="1:19" s="299" customFormat="1" ht="20.25">
      <c r="A265" s="417"/>
      <c r="B265" s="418" t="s">
        <v>307</v>
      </c>
      <c r="C265" s="419"/>
      <c r="D265" s="448"/>
      <c r="E265" s="448">
        <v>360</v>
      </c>
      <c r="F265" s="448"/>
      <c r="G265" s="448"/>
      <c r="H265" s="448"/>
      <c r="I265" s="448">
        <v>360</v>
      </c>
      <c r="J265" s="448"/>
      <c r="K265" s="448"/>
      <c r="L265" s="448"/>
      <c r="M265" s="448"/>
      <c r="N265" s="448"/>
      <c r="O265" s="448">
        <v>0</v>
      </c>
      <c r="P265" s="449"/>
      <c r="Q265" s="448">
        <v>0</v>
      </c>
    </row>
    <row r="266" spans="1:19" s="299" customFormat="1" ht="20.25">
      <c r="A266" s="417"/>
      <c r="B266" s="469" t="s">
        <v>308</v>
      </c>
      <c r="C266" s="419"/>
      <c r="D266" s="448"/>
      <c r="E266" s="448">
        <v>8000</v>
      </c>
      <c r="F266" s="448"/>
      <c r="G266" s="448"/>
      <c r="H266" s="448"/>
      <c r="I266" s="448">
        <v>8000</v>
      </c>
      <c r="J266" s="448"/>
      <c r="K266" s="448"/>
      <c r="L266" s="448"/>
      <c r="M266" s="448"/>
      <c r="N266" s="448"/>
      <c r="O266" s="448"/>
      <c r="P266" s="449"/>
      <c r="Q266" s="448"/>
    </row>
    <row r="267" spans="1:19" s="299" customFormat="1" ht="20.25">
      <c r="A267" s="417"/>
      <c r="B267" s="469" t="s">
        <v>309</v>
      </c>
      <c r="C267" s="419"/>
      <c r="D267" s="448"/>
      <c r="E267" s="448">
        <v>7500</v>
      </c>
      <c r="F267" s="448"/>
      <c r="G267" s="448"/>
      <c r="H267" s="448"/>
      <c r="I267" s="448">
        <v>7500</v>
      </c>
      <c r="J267" s="448"/>
      <c r="K267" s="448"/>
      <c r="L267" s="448"/>
      <c r="M267" s="448"/>
      <c r="N267" s="448"/>
      <c r="O267" s="448"/>
      <c r="P267" s="449"/>
      <c r="Q267" s="448"/>
    </row>
    <row r="268" spans="1:19" s="299" customFormat="1" ht="20.25">
      <c r="A268" s="417"/>
      <c r="B268" s="470" t="s">
        <v>310</v>
      </c>
      <c r="C268" s="419"/>
      <c r="D268" s="448"/>
      <c r="E268" s="448">
        <v>3100</v>
      </c>
      <c r="F268" s="448"/>
      <c r="G268" s="448"/>
      <c r="H268" s="448"/>
      <c r="I268" s="448">
        <v>3100</v>
      </c>
      <c r="J268" s="448"/>
      <c r="K268" s="448"/>
      <c r="L268" s="448"/>
      <c r="M268" s="448"/>
      <c r="N268" s="448"/>
      <c r="O268" s="448"/>
      <c r="P268" s="449"/>
      <c r="Q268" s="448"/>
    </row>
    <row r="269" spans="1:19" s="299" customFormat="1" ht="20.25">
      <c r="A269" s="471"/>
      <c r="B269" s="472"/>
      <c r="C269" s="419"/>
      <c r="D269" s="448" t="s">
        <v>144</v>
      </c>
      <c r="E269" s="448"/>
      <c r="F269" s="448"/>
      <c r="G269" s="448"/>
      <c r="H269" s="448"/>
      <c r="I269" s="448"/>
      <c r="J269" s="448"/>
      <c r="K269" s="448"/>
      <c r="L269" s="448"/>
      <c r="M269" s="448"/>
      <c r="N269" s="448"/>
      <c r="O269" s="448"/>
      <c r="P269" s="449"/>
      <c r="Q269" s="448"/>
    </row>
    <row r="270" spans="1:19" s="300" customFormat="1" ht="20.25">
      <c r="A270" s="441"/>
      <c r="B270" s="473" t="s">
        <v>233</v>
      </c>
      <c r="C270" s="186"/>
      <c r="D270" s="442">
        <f>SUM(D261:D269)</f>
        <v>9000</v>
      </c>
      <c r="E270" s="442">
        <f t="shared" ref="E270:Q270" si="39">SUM(E261:E269)</f>
        <v>296325.2</v>
      </c>
      <c r="F270" s="442">
        <f t="shared" si="39"/>
        <v>0</v>
      </c>
      <c r="G270" s="442">
        <f t="shared" si="39"/>
        <v>0</v>
      </c>
      <c r="H270" s="442">
        <f t="shared" si="39"/>
        <v>0</v>
      </c>
      <c r="I270" s="442">
        <f t="shared" si="39"/>
        <v>305325.2</v>
      </c>
      <c r="J270" s="442">
        <f t="shared" si="39"/>
        <v>0</v>
      </c>
      <c r="K270" s="442">
        <f t="shared" si="39"/>
        <v>0</v>
      </c>
      <c r="L270" s="442">
        <f t="shared" si="39"/>
        <v>0</v>
      </c>
      <c r="M270" s="442">
        <f t="shared" si="39"/>
        <v>0</v>
      </c>
      <c r="N270" s="442">
        <f t="shared" si="39"/>
        <v>0</v>
      </c>
      <c r="O270" s="442">
        <f t="shared" si="39"/>
        <v>0</v>
      </c>
      <c r="P270" s="442">
        <f t="shared" si="39"/>
        <v>0</v>
      </c>
      <c r="Q270" s="442">
        <f t="shared" si="39"/>
        <v>0</v>
      </c>
    </row>
    <row r="271" spans="1:19" s="300" customFormat="1" ht="20.25">
      <c r="A271" s="474"/>
      <c r="B271" s="475" t="s">
        <v>324</v>
      </c>
      <c r="C271" s="476"/>
      <c r="D271" s="477"/>
      <c r="E271" s="477"/>
      <c r="F271" s="477"/>
      <c r="G271" s="477"/>
      <c r="H271" s="477"/>
      <c r="I271" s="477"/>
      <c r="J271" s="477"/>
      <c r="K271" s="477"/>
      <c r="L271" s="477"/>
      <c r="M271" s="477"/>
      <c r="N271" s="477"/>
      <c r="O271" s="477"/>
      <c r="P271" s="477"/>
      <c r="Q271" s="498"/>
    </row>
    <row r="272" spans="1:19" s="300" customFormat="1" ht="20.25">
      <c r="A272" s="441"/>
      <c r="B272" s="36" t="s">
        <v>316</v>
      </c>
      <c r="C272" s="186"/>
      <c r="D272" s="442">
        <v>0</v>
      </c>
      <c r="E272" s="448">
        <v>19460</v>
      </c>
      <c r="F272" s="442">
        <v>0</v>
      </c>
      <c r="G272" s="442"/>
      <c r="H272" s="442"/>
      <c r="I272" s="442">
        <v>19460</v>
      </c>
      <c r="J272" s="442">
        <v>0</v>
      </c>
      <c r="K272" s="442"/>
      <c r="L272" s="442"/>
      <c r="M272" s="442"/>
      <c r="N272" s="442"/>
      <c r="O272" s="442"/>
      <c r="P272" s="442"/>
      <c r="Q272" s="442"/>
    </row>
    <row r="273" spans="1:17" s="300" customFormat="1" ht="20.25">
      <c r="A273" s="441"/>
      <c r="B273" s="36" t="s">
        <v>317</v>
      </c>
      <c r="C273" s="186"/>
      <c r="D273" s="442">
        <v>0</v>
      </c>
      <c r="E273" s="448">
        <v>4060</v>
      </c>
      <c r="F273" s="442">
        <v>0</v>
      </c>
      <c r="G273" s="442"/>
      <c r="H273" s="442"/>
      <c r="I273" s="442">
        <v>4060</v>
      </c>
      <c r="J273" s="442">
        <v>0</v>
      </c>
      <c r="K273" s="442"/>
      <c r="L273" s="442"/>
      <c r="M273" s="442"/>
      <c r="N273" s="442"/>
      <c r="O273" s="442"/>
      <c r="P273" s="442"/>
      <c r="Q273" s="442"/>
    </row>
    <row r="274" spans="1:17" s="300" customFormat="1" ht="20.25">
      <c r="A274" s="441"/>
      <c r="B274" s="36" t="s">
        <v>318</v>
      </c>
      <c r="C274" s="186"/>
      <c r="D274" s="442">
        <v>0</v>
      </c>
      <c r="E274" s="448">
        <v>1820</v>
      </c>
      <c r="F274" s="442">
        <v>0</v>
      </c>
      <c r="G274" s="442"/>
      <c r="H274" s="442"/>
      <c r="I274" s="442">
        <v>1820</v>
      </c>
      <c r="J274" s="442">
        <v>0</v>
      </c>
      <c r="K274" s="442"/>
      <c r="L274" s="442"/>
      <c r="M274" s="442"/>
      <c r="N274" s="442"/>
      <c r="O274" s="442"/>
      <c r="P274" s="442"/>
      <c r="Q274" s="442"/>
    </row>
    <row r="275" spans="1:17" s="300" customFormat="1" ht="40.5">
      <c r="A275" s="441"/>
      <c r="B275" s="36" t="s">
        <v>319</v>
      </c>
      <c r="C275" s="186"/>
      <c r="D275" s="442">
        <v>0</v>
      </c>
      <c r="E275" s="448">
        <v>24000</v>
      </c>
      <c r="F275" s="442">
        <v>0</v>
      </c>
      <c r="G275" s="442"/>
      <c r="H275" s="442"/>
      <c r="I275" s="442">
        <v>24000</v>
      </c>
      <c r="J275" s="442">
        <v>0</v>
      </c>
      <c r="K275" s="442"/>
      <c r="L275" s="442"/>
      <c r="M275" s="442"/>
      <c r="N275" s="442"/>
      <c r="O275" s="442"/>
      <c r="P275" s="442"/>
      <c r="Q275" s="442"/>
    </row>
    <row r="276" spans="1:17" ht="40.5">
      <c r="A276" s="443"/>
      <c r="B276" s="36" t="s">
        <v>320</v>
      </c>
      <c r="C276" s="193"/>
      <c r="D276" s="444">
        <v>0</v>
      </c>
      <c r="E276" s="478">
        <v>14800</v>
      </c>
      <c r="F276" s="444">
        <v>0</v>
      </c>
      <c r="G276" s="444"/>
      <c r="H276" s="444"/>
      <c r="I276" s="444">
        <v>14800</v>
      </c>
      <c r="J276" s="444">
        <v>0</v>
      </c>
      <c r="K276" s="456"/>
      <c r="L276" s="456"/>
      <c r="M276" s="456"/>
      <c r="N276" s="442"/>
      <c r="O276" s="457"/>
      <c r="P276" s="457"/>
      <c r="Q276" s="457"/>
    </row>
    <row r="277" spans="1:17" ht="20.25">
      <c r="A277" s="443"/>
      <c r="B277" s="36" t="s">
        <v>321</v>
      </c>
      <c r="C277" s="193"/>
      <c r="D277" s="444">
        <v>0</v>
      </c>
      <c r="E277" s="478">
        <v>2370</v>
      </c>
      <c r="F277" s="444">
        <v>0</v>
      </c>
      <c r="G277" s="444"/>
      <c r="H277" s="444"/>
      <c r="I277" s="444">
        <v>2370</v>
      </c>
      <c r="J277" s="444">
        <v>0</v>
      </c>
      <c r="K277" s="456"/>
      <c r="L277" s="456"/>
      <c r="M277" s="456"/>
      <c r="N277" s="444"/>
      <c r="O277" s="456"/>
      <c r="P277" s="456"/>
      <c r="Q277" s="457"/>
    </row>
    <row r="278" spans="1:17" s="293" customFormat="1" ht="20.25">
      <c r="A278" s="217" t="s">
        <v>233</v>
      </c>
      <c r="B278" s="479" t="s">
        <v>325</v>
      </c>
      <c r="C278" s="267"/>
      <c r="D278" s="480">
        <f>SUM(D272:D277)+D270</f>
        <v>9000</v>
      </c>
      <c r="E278" s="480">
        <f t="shared" ref="E278:Q278" si="40">SUM(E272:E277)+E270</f>
        <v>362835.20000000001</v>
      </c>
      <c r="F278" s="480">
        <f t="shared" si="40"/>
        <v>0</v>
      </c>
      <c r="G278" s="480">
        <f t="shared" si="40"/>
        <v>0</v>
      </c>
      <c r="H278" s="480">
        <f t="shared" si="40"/>
        <v>0</v>
      </c>
      <c r="I278" s="480">
        <f t="shared" si="40"/>
        <v>371835.2</v>
      </c>
      <c r="J278" s="480">
        <f t="shared" si="40"/>
        <v>0</v>
      </c>
      <c r="K278" s="480">
        <f t="shared" si="40"/>
        <v>0</v>
      </c>
      <c r="L278" s="480">
        <f t="shared" si="40"/>
        <v>0</v>
      </c>
      <c r="M278" s="480">
        <f t="shared" si="40"/>
        <v>0</v>
      </c>
      <c r="N278" s="480">
        <f t="shared" si="40"/>
        <v>0</v>
      </c>
      <c r="O278" s="480">
        <f t="shared" si="40"/>
        <v>0</v>
      </c>
      <c r="P278" s="480">
        <f t="shared" si="40"/>
        <v>0</v>
      </c>
      <c r="Q278" s="480">
        <f t="shared" si="40"/>
        <v>0</v>
      </c>
    </row>
    <row r="279" spans="1:17" ht="20.25">
      <c r="A279" s="180"/>
      <c r="B279" s="481"/>
      <c r="C279" s="11"/>
      <c r="D279" s="482"/>
      <c r="E279" s="482"/>
      <c r="F279" s="482"/>
      <c r="G279" s="482"/>
      <c r="H279" s="482"/>
      <c r="I279" s="482"/>
      <c r="J279" s="482"/>
      <c r="K279" s="482"/>
      <c r="L279" s="482"/>
      <c r="M279" s="482"/>
      <c r="N279" s="482"/>
      <c r="O279" s="482"/>
      <c r="P279" s="482"/>
      <c r="Q279" s="499"/>
    </row>
    <row r="280" spans="1:17" ht="20.25">
      <c r="A280" s="180"/>
      <c r="B280" s="481"/>
      <c r="C280" s="11"/>
      <c r="D280" s="482"/>
      <c r="E280" s="482"/>
      <c r="F280" s="482"/>
      <c r="G280" s="482"/>
      <c r="H280" s="482"/>
      <c r="I280" s="482"/>
      <c r="J280" s="482"/>
      <c r="K280" s="482"/>
      <c r="L280" s="482"/>
      <c r="M280" s="482"/>
      <c r="N280" s="482"/>
      <c r="O280" s="482"/>
      <c r="P280" s="482"/>
      <c r="Q280" s="499"/>
    </row>
    <row r="281" spans="1:17" s="293" customFormat="1" ht="20.25">
      <c r="A281" s="1154" t="s">
        <v>242</v>
      </c>
      <c r="B281" s="1155"/>
      <c r="C281" s="1156"/>
      <c r="D281" s="369"/>
      <c r="E281" s="369"/>
      <c r="F281" s="369"/>
      <c r="G281" s="369"/>
      <c r="H281" s="369"/>
      <c r="I281" s="369"/>
      <c r="J281" s="369"/>
      <c r="K281" s="369"/>
      <c r="L281" s="369"/>
      <c r="M281" s="369"/>
      <c r="N281" s="369"/>
      <c r="O281" s="369"/>
      <c r="P281" s="381"/>
      <c r="Q281" s="369"/>
    </row>
    <row r="282" spans="1:17" ht="20.25">
      <c r="A282" s="1134" t="s">
        <v>243</v>
      </c>
      <c r="B282" s="1134"/>
      <c r="C282" s="1135"/>
      <c r="D282" s="334">
        <f>D48+D67+D78+D98+D113+D117+D120+D198+24350+D152</f>
        <v>2336904.4500000002</v>
      </c>
      <c r="E282" s="334">
        <f>E48+E67+E78+E98+E113+E117+E120+E198+E152</f>
        <v>5533947.4400000004</v>
      </c>
      <c r="F282" s="334">
        <f>F48+F67+F78+F98+F113+F117+F120+F198+F152</f>
        <v>18960</v>
      </c>
      <c r="G282" s="334"/>
      <c r="H282" s="334"/>
      <c r="I282" s="334">
        <f>I48+I67+I78+I98+I113+I117+I120+I198+24350+I152</f>
        <v>7851891.8899999997</v>
      </c>
      <c r="J282" s="334">
        <f>J48+J67+J78+J98+J113+J117+J120+J198+24350+J152</f>
        <v>2336904.4500000002</v>
      </c>
      <c r="K282" s="334">
        <f>K48+K67+K78+K98+K113+K117+K120+K198+K152</f>
        <v>0</v>
      </c>
      <c r="L282" s="334">
        <f>L48+L67+L78+L98+L113+L117+L120+L198+L152</f>
        <v>0</v>
      </c>
      <c r="M282" s="334">
        <f>M48+M67+M78+M98+M113+M117+M120+M198+M152</f>
        <v>0</v>
      </c>
      <c r="N282" s="334">
        <f>N48+N67+N78+N98+N113+N117+N120+N198+24350+N152</f>
        <v>3094212.9600000004</v>
      </c>
      <c r="O282" s="334">
        <f>O48+O67+O78+O98+O113+O117+O120+O198+24350+O152</f>
        <v>5406767.4100000001</v>
      </c>
      <c r="P282" s="336">
        <f>P48+P67+P78+P98+P113+P117+P120+P198+P152</f>
        <v>0</v>
      </c>
      <c r="Q282" s="334">
        <f>Q48+Q67+Q78+Q98+Q113+Q117+Q120+Q198+24350+Q152</f>
        <v>2469474.48</v>
      </c>
    </row>
    <row r="283" spans="1:17" ht="20.25">
      <c r="A283" s="1134" t="s">
        <v>244</v>
      </c>
      <c r="B283" s="1134"/>
      <c r="C283" s="1135"/>
      <c r="D283" s="334">
        <f>D18+D23+D124+D189-24350</f>
        <v>1320634.17</v>
      </c>
      <c r="E283" s="334">
        <f>E18+E23+E124+E189</f>
        <v>9126832</v>
      </c>
      <c r="F283" s="334">
        <f>F18+F23+F124+F189</f>
        <v>277365.2</v>
      </c>
      <c r="G283" s="334"/>
      <c r="H283" s="334"/>
      <c r="I283" s="334">
        <f>I18+I23+I124+I189-24350</f>
        <v>10170100.969999999</v>
      </c>
      <c r="J283" s="334">
        <f>J18+J23+J124+J189-24350</f>
        <v>1096549.17</v>
      </c>
      <c r="K283" s="334">
        <f>K18+K23+K124+K189</f>
        <v>0</v>
      </c>
      <c r="L283" s="334">
        <f>L18+L23+L124+L189</f>
        <v>277365.2</v>
      </c>
      <c r="M283" s="334">
        <f>M18+M23+M124+M189</f>
        <v>0</v>
      </c>
      <c r="N283" s="334">
        <f>N18+N23+N124+N189-24350</f>
        <v>9130658</v>
      </c>
      <c r="O283" s="334">
        <f>O18+O23+O124+O189-24350</f>
        <v>9974191.9699999988</v>
      </c>
      <c r="P283" s="336">
        <f>P18+P23+P124+P189</f>
        <v>0</v>
      </c>
      <c r="Q283" s="334">
        <f>Q18+Q23+Q124+Q189-24350</f>
        <v>171559</v>
      </c>
    </row>
    <row r="284" spans="1:17" ht="20.25">
      <c r="A284" s="1134" t="s">
        <v>245</v>
      </c>
      <c r="B284" s="1134"/>
      <c r="C284" s="1135"/>
      <c r="D284" s="456">
        <f>SUM(D282:D283)</f>
        <v>3657538.62</v>
      </c>
      <c r="E284" s="456">
        <f t="shared" ref="E284:Q284" si="41">SUM(E282:E283)</f>
        <v>14660779.440000001</v>
      </c>
      <c r="F284" s="456">
        <f t="shared" si="41"/>
        <v>296325.2</v>
      </c>
      <c r="G284" s="456"/>
      <c r="H284" s="456"/>
      <c r="I284" s="456">
        <f t="shared" si="41"/>
        <v>18021992.859999999</v>
      </c>
      <c r="J284" s="456">
        <f t="shared" si="41"/>
        <v>3433453.62</v>
      </c>
      <c r="K284" s="456">
        <f t="shared" si="41"/>
        <v>0</v>
      </c>
      <c r="L284" s="456">
        <f t="shared" si="41"/>
        <v>277365.2</v>
      </c>
      <c r="M284" s="456">
        <f t="shared" si="41"/>
        <v>0</v>
      </c>
      <c r="N284" s="456">
        <f t="shared" si="41"/>
        <v>12224870.960000001</v>
      </c>
      <c r="O284" s="456">
        <f t="shared" si="41"/>
        <v>15380959.379999999</v>
      </c>
      <c r="P284" s="491">
        <f t="shared" si="41"/>
        <v>0</v>
      </c>
      <c r="Q284" s="456">
        <f t="shared" si="41"/>
        <v>2641033.48</v>
      </c>
    </row>
    <row r="285" spans="1:17" ht="20.25">
      <c r="A285" s="1134"/>
      <c r="B285" s="1134"/>
      <c r="C285" s="1135"/>
      <c r="D285" s="334"/>
      <c r="E285" s="334"/>
      <c r="F285" s="334"/>
      <c r="G285" s="334"/>
      <c r="H285" s="334"/>
      <c r="I285" s="487">
        <f>N152+N120+N104+N90+N77+N67+N255+N251+N247</f>
        <v>3048012.9600000004</v>
      </c>
      <c r="J285" s="487">
        <f>O152+O120+O104+O90+O77+O67+O255+O251+O247</f>
        <v>4137064.76</v>
      </c>
      <c r="K285" s="487">
        <f>P152+P120+P104+P90+P77+P67+P255+P251+P247</f>
        <v>0</v>
      </c>
      <c r="L285" s="487">
        <f>Q152+Q120+Q104+Q90+Q77+Q67+Q255+Q251+Q247</f>
        <v>2445124.48</v>
      </c>
      <c r="M285" s="334"/>
      <c r="N285" s="334"/>
      <c r="O285" s="334"/>
      <c r="P285" s="336"/>
      <c r="Q285" s="334"/>
    </row>
    <row r="286" spans="1:17" ht="20.25">
      <c r="A286" s="1134" t="s">
        <v>246</v>
      </c>
      <c r="B286" s="1134"/>
      <c r="C286" s="1135"/>
      <c r="D286" s="334">
        <f>D247+D236</f>
        <v>1594790.1</v>
      </c>
      <c r="E286" s="334">
        <f>E247+E236</f>
        <v>66510</v>
      </c>
      <c r="F286" s="334">
        <f>F247+F236</f>
        <v>189902.5</v>
      </c>
      <c r="G286" s="334"/>
      <c r="H286" s="334"/>
      <c r="I286" s="334">
        <f t="shared" ref="I286:Q286" si="42">I247+I236</f>
        <v>1471397.6</v>
      </c>
      <c r="J286" s="334">
        <f t="shared" si="42"/>
        <v>1594790.1</v>
      </c>
      <c r="K286" s="334">
        <f t="shared" si="42"/>
        <v>0</v>
      </c>
      <c r="L286" s="334">
        <f t="shared" si="42"/>
        <v>123392.5</v>
      </c>
      <c r="M286" s="334">
        <f t="shared" si="42"/>
        <v>0</v>
      </c>
      <c r="N286" s="334">
        <f t="shared" si="42"/>
        <v>0</v>
      </c>
      <c r="O286" s="334">
        <f t="shared" si="42"/>
        <v>1471397.6</v>
      </c>
      <c r="P286" s="336">
        <f t="shared" si="42"/>
        <v>0</v>
      </c>
      <c r="Q286" s="334">
        <f t="shared" si="42"/>
        <v>0</v>
      </c>
    </row>
    <row r="287" spans="1:17" ht="20.25">
      <c r="A287" s="1134" t="s">
        <v>244</v>
      </c>
      <c r="B287" s="1134"/>
      <c r="C287" s="1135"/>
      <c r="D287" s="334">
        <f>D205</f>
        <v>732530</v>
      </c>
      <c r="E287" s="334">
        <f>E205</f>
        <v>0</v>
      </c>
      <c r="F287" s="334">
        <f>F205</f>
        <v>0</v>
      </c>
      <c r="G287" s="334"/>
      <c r="H287" s="334"/>
      <c r="I287" s="334">
        <f t="shared" ref="I287:Q287" si="43">I205</f>
        <v>732530</v>
      </c>
      <c r="J287" s="334">
        <f t="shared" si="43"/>
        <v>732530</v>
      </c>
      <c r="K287" s="334">
        <f t="shared" si="43"/>
        <v>0</v>
      </c>
      <c r="L287" s="334">
        <f t="shared" si="43"/>
        <v>0</v>
      </c>
      <c r="M287" s="334">
        <f t="shared" si="43"/>
        <v>0</v>
      </c>
      <c r="N287" s="334">
        <f t="shared" si="43"/>
        <v>0</v>
      </c>
      <c r="O287" s="334">
        <f t="shared" si="43"/>
        <v>732530</v>
      </c>
      <c r="P287" s="336">
        <f t="shared" si="43"/>
        <v>0</v>
      </c>
      <c r="Q287" s="334">
        <f t="shared" si="43"/>
        <v>0</v>
      </c>
    </row>
    <row r="288" spans="1:17" ht="20.25">
      <c r="A288" s="1134" t="s">
        <v>247</v>
      </c>
      <c r="B288" s="1134"/>
      <c r="C288" s="1135"/>
      <c r="D288" s="456">
        <f>SUM(D286:D287)</f>
        <v>2327320.1</v>
      </c>
      <c r="E288" s="456">
        <f t="shared" ref="E288:Q288" si="44">SUM(E286:E287)</f>
        <v>66510</v>
      </c>
      <c r="F288" s="456">
        <f t="shared" si="44"/>
        <v>189902.5</v>
      </c>
      <c r="G288" s="456"/>
      <c r="H288" s="456"/>
      <c r="I288" s="456">
        <f t="shared" si="44"/>
        <v>2203927.6</v>
      </c>
      <c r="J288" s="456">
        <f t="shared" si="44"/>
        <v>2327320.1</v>
      </c>
      <c r="K288" s="456">
        <f t="shared" si="44"/>
        <v>0</v>
      </c>
      <c r="L288" s="456">
        <f t="shared" si="44"/>
        <v>123392.5</v>
      </c>
      <c r="M288" s="456">
        <f t="shared" si="44"/>
        <v>0</v>
      </c>
      <c r="N288" s="456">
        <f t="shared" si="44"/>
        <v>0</v>
      </c>
      <c r="O288" s="456">
        <f t="shared" si="44"/>
        <v>2203927.6</v>
      </c>
      <c r="P288" s="491">
        <f t="shared" si="44"/>
        <v>0</v>
      </c>
      <c r="Q288" s="456">
        <f t="shared" si="44"/>
        <v>0</v>
      </c>
    </row>
    <row r="289" spans="1:46" ht="20.25">
      <c r="A289" s="1134"/>
      <c r="B289" s="1134"/>
      <c r="C289" s="1135"/>
      <c r="D289" s="334"/>
      <c r="E289" s="334"/>
      <c r="F289" s="334"/>
      <c r="G289" s="334"/>
      <c r="H289" s="334"/>
      <c r="I289" s="334"/>
      <c r="J289" s="334"/>
      <c r="K289" s="334"/>
      <c r="L289" s="334"/>
      <c r="M289" s="334"/>
      <c r="N289" s="334"/>
      <c r="O289" s="334"/>
      <c r="P289" s="336"/>
      <c r="Q289" s="334"/>
    </row>
    <row r="290" spans="1:46" ht="20.25">
      <c r="A290" s="1134" t="s">
        <v>248</v>
      </c>
      <c r="B290" s="1136"/>
      <c r="C290" s="1137"/>
      <c r="D290" s="334">
        <f>D250</f>
        <v>12691.25</v>
      </c>
      <c r="E290" s="334">
        <f>E250</f>
        <v>0</v>
      </c>
      <c r="F290" s="334">
        <f>F250</f>
        <v>0</v>
      </c>
      <c r="G290" s="334"/>
      <c r="H290" s="334"/>
      <c r="I290" s="334">
        <f>I250</f>
        <v>12691.25</v>
      </c>
      <c r="J290" s="334">
        <f>J250</f>
        <v>12691.25</v>
      </c>
      <c r="K290" s="334"/>
      <c r="L290" s="334"/>
      <c r="M290" s="334"/>
      <c r="N290" s="334">
        <f>N250</f>
        <v>0</v>
      </c>
      <c r="O290" s="334">
        <f>O250</f>
        <v>12691.25</v>
      </c>
      <c r="P290" s="336"/>
      <c r="Q290" s="334">
        <f>Q250</f>
        <v>0</v>
      </c>
    </row>
    <row r="291" spans="1:46" ht="20.25">
      <c r="A291" s="1134" t="s">
        <v>249</v>
      </c>
      <c r="B291" s="1134"/>
      <c r="C291" s="1135"/>
      <c r="D291" s="308">
        <f>D255</f>
        <v>18404.55</v>
      </c>
      <c r="E291" s="308">
        <f>E255</f>
        <v>0</v>
      </c>
      <c r="F291" s="308"/>
      <c r="G291" s="308"/>
      <c r="H291" s="308"/>
      <c r="I291" s="308">
        <f>I255</f>
        <v>18404.55</v>
      </c>
      <c r="J291" s="308">
        <f>J255</f>
        <v>18404.55</v>
      </c>
      <c r="K291" s="308"/>
      <c r="L291" s="308"/>
      <c r="M291" s="308"/>
      <c r="N291" s="308">
        <f>N255</f>
        <v>0</v>
      </c>
      <c r="O291" s="308">
        <f>O255</f>
        <v>18404.55</v>
      </c>
      <c r="P291" s="332"/>
      <c r="Q291" s="308">
        <v>0</v>
      </c>
    </row>
    <row r="292" spans="1:46" ht="20.25">
      <c r="A292" s="1086" t="s">
        <v>250</v>
      </c>
      <c r="B292" s="1086"/>
      <c r="C292" s="1138"/>
      <c r="D292" s="308">
        <f>D282+D286+D290+D291</f>
        <v>3962790.35</v>
      </c>
      <c r="E292" s="308">
        <f t="shared" ref="E292:Q292" si="45">E282+E286+E290+E291</f>
        <v>5600457.4400000004</v>
      </c>
      <c r="F292" s="308">
        <f t="shared" si="45"/>
        <v>208862.5</v>
      </c>
      <c r="G292" s="308"/>
      <c r="H292" s="308"/>
      <c r="I292" s="308">
        <f t="shared" si="45"/>
        <v>9354385.290000001</v>
      </c>
      <c r="J292" s="308">
        <f t="shared" si="45"/>
        <v>3962790.35</v>
      </c>
      <c r="K292" s="308">
        <f t="shared" si="45"/>
        <v>0</v>
      </c>
      <c r="L292" s="308">
        <f t="shared" si="45"/>
        <v>123392.5</v>
      </c>
      <c r="M292" s="308">
        <f t="shared" si="45"/>
        <v>0</v>
      </c>
      <c r="N292" s="308">
        <f t="shared" si="45"/>
        <v>3094212.9600000004</v>
      </c>
      <c r="O292" s="308">
        <f t="shared" si="45"/>
        <v>6909260.8099999996</v>
      </c>
      <c r="P292" s="332">
        <f t="shared" si="45"/>
        <v>0</v>
      </c>
      <c r="Q292" s="308">
        <f t="shared" si="45"/>
        <v>2469474.48</v>
      </c>
    </row>
    <row r="293" spans="1:46" ht="20.25">
      <c r="A293" s="1086" t="s">
        <v>244</v>
      </c>
      <c r="B293" s="1086"/>
      <c r="C293" s="1138"/>
      <c r="D293" s="308">
        <f>D283+D287</f>
        <v>2053164.17</v>
      </c>
      <c r="E293" s="308">
        <f t="shared" ref="E293:Q293" si="46">E283+E287</f>
        <v>9126832</v>
      </c>
      <c r="F293" s="308">
        <f t="shared" si="46"/>
        <v>277365.2</v>
      </c>
      <c r="G293" s="308"/>
      <c r="H293" s="308"/>
      <c r="I293" s="308">
        <f t="shared" si="46"/>
        <v>10902630.969999999</v>
      </c>
      <c r="J293" s="308">
        <f t="shared" si="46"/>
        <v>1829079.17</v>
      </c>
      <c r="K293" s="308">
        <f t="shared" si="46"/>
        <v>0</v>
      </c>
      <c r="L293" s="308">
        <f t="shared" si="46"/>
        <v>277365.2</v>
      </c>
      <c r="M293" s="308">
        <f t="shared" si="46"/>
        <v>0</v>
      </c>
      <c r="N293" s="308">
        <f t="shared" si="46"/>
        <v>9130658</v>
      </c>
      <c r="O293" s="308">
        <f t="shared" si="46"/>
        <v>10706721.969999999</v>
      </c>
      <c r="P293" s="332"/>
      <c r="Q293" s="308">
        <f t="shared" si="46"/>
        <v>171559</v>
      </c>
    </row>
    <row r="294" spans="1:46" s="292" customFormat="1" ht="20.25">
      <c r="A294" s="1139" t="s">
        <v>233</v>
      </c>
      <c r="B294" s="1139"/>
      <c r="C294" s="1140"/>
      <c r="D294" s="483">
        <f>SUM(D292:D293)</f>
        <v>6015954.5199999996</v>
      </c>
      <c r="E294" s="483">
        <f t="shared" ref="E294:Q294" si="47">SUM(E292:E293)</f>
        <v>14727289.440000001</v>
      </c>
      <c r="F294" s="483">
        <f t="shared" si="47"/>
        <v>486227.7</v>
      </c>
      <c r="G294" s="483"/>
      <c r="H294" s="483"/>
      <c r="I294" s="483">
        <f t="shared" si="47"/>
        <v>20257016.259999998</v>
      </c>
      <c r="J294" s="483">
        <f t="shared" si="47"/>
        <v>5791869.5199999996</v>
      </c>
      <c r="K294" s="483">
        <f t="shared" si="47"/>
        <v>0</v>
      </c>
      <c r="L294" s="483">
        <f t="shared" si="47"/>
        <v>400757.7</v>
      </c>
      <c r="M294" s="483">
        <f t="shared" si="47"/>
        <v>0</v>
      </c>
      <c r="N294" s="483">
        <f t="shared" si="47"/>
        <v>12224870.960000001</v>
      </c>
      <c r="O294" s="483">
        <f t="shared" si="47"/>
        <v>17615982.779999997</v>
      </c>
      <c r="P294" s="492"/>
      <c r="Q294" s="483">
        <f t="shared" si="47"/>
        <v>2641033.48</v>
      </c>
    </row>
    <row r="295" spans="1:46" ht="20.25">
      <c r="A295" s="1134"/>
      <c r="B295" s="1134"/>
      <c r="C295" s="1135"/>
      <c r="D295" s="308"/>
      <c r="E295" s="308"/>
      <c r="F295" s="308"/>
      <c r="G295" s="308"/>
      <c r="H295" s="308"/>
      <c r="I295" s="308"/>
      <c r="J295" s="308"/>
      <c r="K295" s="308"/>
      <c r="L295" s="308"/>
      <c r="M295" s="1132">
        <v>1822585.05</v>
      </c>
      <c r="N295" s="1133"/>
      <c r="O295" s="308"/>
      <c r="P295" s="332"/>
      <c r="Q295" s="308"/>
    </row>
    <row r="296" spans="1:46" ht="20.25">
      <c r="A296" s="1134" t="s">
        <v>251</v>
      </c>
      <c r="B296" s="1134"/>
      <c r="C296" s="1135"/>
      <c r="D296" s="308"/>
      <c r="E296" s="308"/>
      <c r="F296" s="308"/>
      <c r="G296" s="308"/>
      <c r="H296" s="308"/>
      <c r="I296" s="308"/>
      <c r="J296" s="308"/>
      <c r="K296" s="308"/>
      <c r="L296" s="308"/>
      <c r="M296" s="308"/>
      <c r="N296" s="308"/>
      <c r="O296" s="308"/>
      <c r="P296" s="332"/>
      <c r="Q296" s="308"/>
    </row>
    <row r="297" spans="1:46" ht="20.25">
      <c r="A297" s="163"/>
      <c r="B297" s="484" t="s">
        <v>252</v>
      </c>
      <c r="C297" s="271" t="s">
        <v>253</v>
      </c>
      <c r="D297" s="308"/>
      <c r="E297" s="308"/>
      <c r="F297" s="308"/>
      <c r="G297" s="308"/>
      <c r="H297" s="308"/>
      <c r="I297" s="308"/>
      <c r="J297" s="308"/>
      <c r="K297" s="308"/>
      <c r="L297" s="308"/>
      <c r="M297" s="308"/>
      <c r="N297" s="308"/>
      <c r="O297" s="308"/>
      <c r="P297" s="332"/>
      <c r="Q297" s="308"/>
    </row>
    <row r="298" spans="1:46" ht="20.25">
      <c r="A298" s="120" t="s">
        <v>254</v>
      </c>
      <c r="B298" s="485">
        <f>D298-C298</f>
        <v>0</v>
      </c>
      <c r="C298" s="273">
        <v>596792.17000000004</v>
      </c>
      <c r="D298" s="433">
        <f>D18</f>
        <v>596792.16999999993</v>
      </c>
      <c r="E298" s="433">
        <f>E18</f>
        <v>9126832</v>
      </c>
      <c r="F298" s="433">
        <f>F18</f>
        <v>277365.2</v>
      </c>
      <c r="G298" s="433"/>
      <c r="H298" s="433"/>
      <c r="I298" s="433">
        <f>I18</f>
        <v>9446258.9699999988</v>
      </c>
      <c r="J298" s="433">
        <f t="shared" ref="J298:Q298" si="48">J18</f>
        <v>469338.17</v>
      </c>
      <c r="K298" s="433">
        <f t="shared" si="48"/>
        <v>0</v>
      </c>
      <c r="L298" s="433">
        <f t="shared" si="48"/>
        <v>277365.2</v>
      </c>
      <c r="M298" s="433">
        <f t="shared" si="48"/>
        <v>0</v>
      </c>
      <c r="N298" s="433">
        <f t="shared" si="48"/>
        <v>9136852</v>
      </c>
      <c r="O298" s="433">
        <f t="shared" si="48"/>
        <v>9328824.9699999988</v>
      </c>
      <c r="P298" s="493">
        <f t="shared" si="48"/>
        <v>0</v>
      </c>
      <c r="Q298" s="308">
        <f t="shared" si="48"/>
        <v>117434</v>
      </c>
      <c r="R298" s="288"/>
      <c r="S298" s="288"/>
      <c r="T298" s="288"/>
      <c r="U298" s="288"/>
      <c r="V298" s="288"/>
      <c r="W298" s="288"/>
      <c r="X298" s="288"/>
      <c r="Y298" s="288"/>
      <c r="Z298" s="288"/>
      <c r="AA298" s="288"/>
      <c r="AB298" s="288"/>
      <c r="AC298" s="288"/>
      <c r="AD298" s="288"/>
      <c r="AE298" s="288"/>
      <c r="AF298" s="288"/>
      <c r="AG298" s="288"/>
      <c r="AH298" s="288"/>
      <c r="AI298" s="288"/>
      <c r="AJ298" s="288"/>
      <c r="AK298" s="288"/>
      <c r="AL298" s="288"/>
    </row>
    <row r="299" spans="1:46" ht="20.25">
      <c r="A299" s="274" t="s">
        <v>255</v>
      </c>
      <c r="B299" s="485">
        <f>D299-C299</f>
        <v>-12623220</v>
      </c>
      <c r="C299" s="273">
        <v>14103942</v>
      </c>
      <c r="D299" s="433">
        <f>D23+D124+D188+D206+D130</f>
        <v>1480722</v>
      </c>
      <c r="E299" s="433">
        <f>E23+E124+E188+E206+E130</f>
        <v>0</v>
      </c>
      <c r="F299" s="433">
        <f>F23+F124+F188+F206+F130</f>
        <v>0</v>
      </c>
      <c r="G299" s="433"/>
      <c r="H299" s="433"/>
      <c r="I299" s="433">
        <f t="shared" ref="I299:Q299" si="49">I23+I124+I188+I206+I130</f>
        <v>1480722</v>
      </c>
      <c r="J299" s="433">
        <f t="shared" si="49"/>
        <v>1384091</v>
      </c>
      <c r="K299" s="433">
        <f t="shared" si="49"/>
        <v>0</v>
      </c>
      <c r="L299" s="433">
        <f t="shared" si="49"/>
        <v>0</v>
      </c>
      <c r="M299" s="433">
        <f t="shared" si="49"/>
        <v>0</v>
      </c>
      <c r="N299" s="433">
        <f t="shared" si="49"/>
        <v>18156</v>
      </c>
      <c r="O299" s="433">
        <f t="shared" si="49"/>
        <v>1402247</v>
      </c>
      <c r="P299" s="493">
        <f t="shared" si="49"/>
        <v>0</v>
      </c>
      <c r="Q299" s="308">
        <f t="shared" si="49"/>
        <v>78475</v>
      </c>
      <c r="R299" s="288"/>
      <c r="S299" s="288"/>
      <c r="T299" s="288"/>
      <c r="U299" s="288"/>
      <c r="V299" s="288"/>
      <c r="W299" s="288"/>
      <c r="X299" s="288"/>
      <c r="Y299" s="288"/>
      <c r="Z299" s="288"/>
      <c r="AA299" s="288"/>
      <c r="AB299" s="288"/>
      <c r="AC299" s="288"/>
      <c r="AD299" s="288"/>
      <c r="AE299" s="288"/>
      <c r="AF299" s="288"/>
      <c r="AG299" s="288"/>
      <c r="AH299" s="288"/>
      <c r="AI299" s="288"/>
      <c r="AJ299" s="288"/>
      <c r="AK299" s="288"/>
      <c r="AL299" s="288"/>
    </row>
    <row r="300" spans="1:46" ht="40.5">
      <c r="A300" s="276" t="s">
        <v>28</v>
      </c>
      <c r="B300" s="485">
        <f>D300-C300</f>
        <v>371174.60000000009</v>
      </c>
      <c r="C300" s="273">
        <v>1619057.28</v>
      </c>
      <c r="D300" s="433">
        <f>D236+D198+D112+D97+D72+D48</f>
        <v>1990231.8800000001</v>
      </c>
      <c r="E300" s="433">
        <f>E236+E198+E112+E97+E72+E48</f>
        <v>40810</v>
      </c>
      <c r="F300" s="433">
        <f>F236+F198+F112+F97+F72+F48</f>
        <v>142352.5</v>
      </c>
      <c r="G300" s="433"/>
      <c r="H300" s="433"/>
      <c r="I300" s="433">
        <f t="shared" ref="I300:Q300" si="50">I236+I198+I112+I97+I72+I48</f>
        <v>1888689.3800000001</v>
      </c>
      <c r="J300" s="433">
        <f t="shared" si="50"/>
        <v>1990231.8800000001</v>
      </c>
      <c r="K300" s="433">
        <f t="shared" si="50"/>
        <v>0</v>
      </c>
      <c r="L300" s="433">
        <f t="shared" si="50"/>
        <v>123392.5</v>
      </c>
      <c r="M300" s="433">
        <f t="shared" si="50"/>
        <v>0</v>
      </c>
      <c r="N300" s="433">
        <f t="shared" si="50"/>
        <v>21850</v>
      </c>
      <c r="O300" s="433">
        <f t="shared" si="50"/>
        <v>1888689.3800000001</v>
      </c>
      <c r="P300" s="493">
        <f t="shared" si="50"/>
        <v>0</v>
      </c>
      <c r="Q300" s="308">
        <f t="shared" si="50"/>
        <v>0</v>
      </c>
      <c r="R300" s="288"/>
      <c r="S300" s="288"/>
      <c r="T300" s="288"/>
      <c r="U300" s="288"/>
      <c r="V300" s="288"/>
      <c r="W300" s="288"/>
      <c r="X300" s="288"/>
      <c r="Y300" s="288"/>
      <c r="Z300" s="288"/>
      <c r="AA300" s="288"/>
      <c r="AB300" s="288"/>
      <c r="AC300" s="288"/>
      <c r="AD300" s="288"/>
      <c r="AE300" s="288"/>
      <c r="AF300" s="288"/>
      <c r="AG300" s="288"/>
      <c r="AH300" s="288"/>
      <c r="AI300" s="288"/>
      <c r="AJ300" s="288"/>
      <c r="AK300" s="288"/>
      <c r="AL300" s="288"/>
    </row>
    <row r="301" spans="1:46" ht="20.25">
      <c r="A301" s="277" t="s">
        <v>256</v>
      </c>
      <c r="B301" s="485">
        <f>D301-C301</f>
        <v>0</v>
      </c>
      <c r="C301" s="273">
        <v>859156.67</v>
      </c>
      <c r="D301" s="433">
        <f>D117</f>
        <v>859156.67</v>
      </c>
      <c r="E301" s="433">
        <f>E117</f>
        <v>0</v>
      </c>
      <c r="F301" s="433">
        <f>F117</f>
        <v>0</v>
      </c>
      <c r="G301" s="433"/>
      <c r="H301" s="433"/>
      <c r="I301" s="433">
        <f t="shared" ref="I301:Q301" si="51">I117</f>
        <v>859156.67</v>
      </c>
      <c r="J301" s="433">
        <f t="shared" si="51"/>
        <v>859156.67</v>
      </c>
      <c r="K301" s="433">
        <f t="shared" si="51"/>
        <v>0</v>
      </c>
      <c r="L301" s="433">
        <f t="shared" si="51"/>
        <v>0</v>
      </c>
      <c r="M301" s="433">
        <f t="shared" si="51"/>
        <v>0</v>
      </c>
      <c r="N301" s="433">
        <f t="shared" si="51"/>
        <v>0</v>
      </c>
      <c r="O301" s="433">
        <f t="shared" si="51"/>
        <v>859156.67</v>
      </c>
      <c r="P301" s="493">
        <f t="shared" si="51"/>
        <v>0</v>
      </c>
      <c r="Q301" s="308">
        <f t="shared" si="51"/>
        <v>0</v>
      </c>
      <c r="R301" s="288"/>
      <c r="S301" s="288"/>
      <c r="T301" s="288"/>
      <c r="U301" s="288"/>
      <c r="V301" s="288"/>
      <c r="W301" s="288"/>
      <c r="X301" s="288"/>
      <c r="Y301" s="288"/>
      <c r="Z301" s="288"/>
      <c r="AA301" s="288"/>
      <c r="AB301" s="288"/>
      <c r="AC301" s="288"/>
      <c r="AD301" s="288"/>
      <c r="AE301" s="288"/>
      <c r="AF301" s="288"/>
      <c r="AG301" s="288"/>
      <c r="AH301" s="288"/>
      <c r="AI301" s="288"/>
      <c r="AJ301" s="288"/>
      <c r="AK301" s="288"/>
      <c r="AL301" s="288"/>
    </row>
    <row r="302" spans="1:46" s="295" customFormat="1" ht="20.25">
      <c r="A302" s="180" t="s">
        <v>257</v>
      </c>
      <c r="B302" s="485">
        <f>D302-C302</f>
        <v>152450</v>
      </c>
      <c r="C302" s="486">
        <v>936601.8</v>
      </c>
      <c r="D302" s="487">
        <f>D152+D120+D104+D90+D77+D67+D255+D251+D247</f>
        <v>1089051.8</v>
      </c>
      <c r="E302" s="487">
        <f>E152+E120+E104+E90+E77+E67+E255+E251+E247</f>
        <v>5559647.4400000004</v>
      </c>
      <c r="F302" s="487">
        <f>F152+F120+F104+F90+F77+F67+F255+F251+F247</f>
        <v>66510</v>
      </c>
      <c r="G302" s="487"/>
      <c r="H302" s="487"/>
      <c r="I302" s="487">
        <f t="shared" ref="I302:Q302" si="52">I152+I120+I104+I90+I77+I67+I255+I251+I247</f>
        <v>6582189.2399999993</v>
      </c>
      <c r="J302" s="487">
        <f t="shared" si="52"/>
        <v>1089051.8</v>
      </c>
      <c r="K302" s="487">
        <f t="shared" si="52"/>
        <v>0</v>
      </c>
      <c r="L302" s="487">
        <f t="shared" si="52"/>
        <v>0</v>
      </c>
      <c r="M302" s="487">
        <f t="shared" si="52"/>
        <v>0</v>
      </c>
      <c r="N302" s="457">
        <f t="shared" si="52"/>
        <v>3048012.9600000004</v>
      </c>
      <c r="O302" s="457">
        <f t="shared" si="52"/>
        <v>4137064.76</v>
      </c>
      <c r="P302" s="494">
        <f t="shared" si="52"/>
        <v>0</v>
      </c>
      <c r="Q302" s="457">
        <f t="shared" si="52"/>
        <v>2445124.48</v>
      </c>
      <c r="R302" s="288"/>
      <c r="S302" s="288"/>
      <c r="T302" s="288"/>
      <c r="U302" s="288"/>
      <c r="V302" s="288"/>
      <c r="W302" s="288"/>
      <c r="X302" s="288"/>
      <c r="Y302" s="288"/>
      <c r="Z302" s="288"/>
      <c r="AA302" s="288"/>
      <c r="AB302" s="288"/>
      <c r="AC302" s="288"/>
      <c r="AD302" s="288"/>
      <c r="AE302" s="288"/>
      <c r="AF302" s="288"/>
      <c r="AG302" s="288"/>
      <c r="AH302" s="288"/>
      <c r="AI302" s="288"/>
      <c r="AJ302" s="288"/>
      <c r="AK302" s="288"/>
      <c r="AL302" s="288"/>
      <c r="AM302" s="303"/>
      <c r="AN302" s="303"/>
      <c r="AO302" s="303"/>
      <c r="AP302" s="303"/>
      <c r="AQ302" s="303"/>
      <c r="AR302" s="303"/>
      <c r="AS302" s="303"/>
      <c r="AT302" s="303"/>
    </row>
    <row r="303" spans="1:46" s="292" customFormat="1" ht="20.25">
      <c r="A303" s="281" t="s">
        <v>233</v>
      </c>
      <c r="B303" s="488">
        <f>SUM(B298:B302)</f>
        <v>-12099595.4</v>
      </c>
      <c r="C303" s="283">
        <f>SUM(C298:C302)</f>
        <v>18115549.920000002</v>
      </c>
      <c r="D303" s="283">
        <f>SUM(D298:D302)</f>
        <v>6015954.5199999996</v>
      </c>
      <c r="E303" s="489">
        <f t="shared" ref="E303:Q303" si="53">SUM(E298:E302)</f>
        <v>14727289.440000001</v>
      </c>
      <c r="F303" s="489">
        <f t="shared" si="53"/>
        <v>486227.7</v>
      </c>
      <c r="G303" s="489"/>
      <c r="H303" s="489"/>
      <c r="I303" s="489">
        <f t="shared" si="53"/>
        <v>20257016.259999998</v>
      </c>
      <c r="J303" s="489">
        <f t="shared" si="53"/>
        <v>5791869.5199999996</v>
      </c>
      <c r="K303" s="489">
        <f t="shared" si="53"/>
        <v>0</v>
      </c>
      <c r="L303" s="489">
        <f t="shared" si="53"/>
        <v>400757.7</v>
      </c>
      <c r="M303" s="489">
        <f t="shared" si="53"/>
        <v>0</v>
      </c>
      <c r="N303" s="489">
        <f t="shared" si="53"/>
        <v>12224870.960000001</v>
      </c>
      <c r="O303" s="489">
        <f t="shared" si="53"/>
        <v>17615982.780000001</v>
      </c>
      <c r="P303" s="495">
        <f t="shared" si="53"/>
        <v>0</v>
      </c>
      <c r="Q303" s="489">
        <f t="shared" si="53"/>
        <v>2641033.48</v>
      </c>
      <c r="R303" s="290"/>
      <c r="S303" s="290"/>
      <c r="T303" s="290"/>
      <c r="U303" s="290"/>
      <c r="V303" s="290"/>
      <c r="W303" s="290"/>
      <c r="X303" s="290"/>
      <c r="Y303" s="290"/>
      <c r="Z303" s="290"/>
      <c r="AA303" s="290"/>
      <c r="AB303" s="290"/>
      <c r="AC303" s="290"/>
      <c r="AD303" s="290"/>
      <c r="AE303" s="290"/>
      <c r="AF303" s="290"/>
      <c r="AG303" s="290"/>
      <c r="AH303" s="290"/>
      <c r="AI303" s="290"/>
      <c r="AJ303" s="290"/>
      <c r="AK303" s="290"/>
      <c r="AL303" s="290"/>
    </row>
    <row r="304" spans="1:46" ht="20.25">
      <c r="A304" s="1158" t="s">
        <v>258</v>
      </c>
      <c r="B304" s="1158"/>
      <c r="C304" s="1159"/>
      <c r="D304" s="482">
        <v>18115549.920000002</v>
      </c>
      <c r="E304" s="482"/>
      <c r="F304" s="482"/>
      <c r="G304" s="482"/>
      <c r="H304" s="482"/>
      <c r="I304" s="482"/>
      <c r="J304" s="482">
        <v>11501448.779999999</v>
      </c>
      <c r="K304" s="1157">
        <f>K303+L303</f>
        <v>400757.7</v>
      </c>
      <c r="L304" s="1157"/>
      <c r="M304" s="482"/>
      <c r="N304" s="482"/>
      <c r="O304" s="482"/>
      <c r="P304" s="482">
        <f>O303-P303</f>
        <v>17615982.780000001</v>
      </c>
      <c r="Q304" s="482"/>
      <c r="R304" s="288"/>
      <c r="S304" s="288"/>
      <c r="T304" s="288"/>
      <c r="U304" s="288"/>
      <c r="V304" s="288"/>
      <c r="W304" s="288"/>
      <c r="X304" s="288"/>
      <c r="Y304" s="288"/>
      <c r="Z304" s="288"/>
      <c r="AA304" s="288"/>
      <c r="AB304" s="288"/>
      <c r="AC304" s="288"/>
      <c r="AD304" s="288"/>
      <c r="AE304" s="288"/>
      <c r="AF304" s="288"/>
      <c r="AG304" s="288"/>
      <c r="AH304" s="288"/>
      <c r="AI304" s="288"/>
      <c r="AJ304" s="288"/>
      <c r="AK304" s="288"/>
      <c r="AL304" s="288"/>
    </row>
    <row r="305" spans="1:38" ht="20.25">
      <c r="A305" s="180"/>
      <c r="B305" s="481" t="s">
        <v>252</v>
      </c>
      <c r="C305" s="11"/>
      <c r="D305" s="482">
        <f>D304-D303</f>
        <v>12099595.400000002</v>
      </c>
      <c r="E305" s="482"/>
      <c r="F305" s="482"/>
      <c r="G305" s="482"/>
      <c r="H305" s="482"/>
      <c r="I305" s="482"/>
      <c r="J305" s="482">
        <f>J304-J303</f>
        <v>5709579.2599999998</v>
      </c>
      <c r="K305" s="482"/>
      <c r="L305" s="482"/>
      <c r="M305" s="482"/>
      <c r="N305" s="482"/>
      <c r="O305" s="482"/>
      <c r="P305" s="482"/>
      <c r="Q305" s="482"/>
      <c r="R305" s="288"/>
      <c r="S305" s="288"/>
      <c r="T305" s="288"/>
      <c r="U305" s="288"/>
      <c r="V305" s="288"/>
      <c r="W305" s="288"/>
      <c r="X305" s="288"/>
      <c r="Y305" s="288"/>
      <c r="Z305" s="288"/>
      <c r="AA305" s="288"/>
      <c r="AB305" s="288"/>
      <c r="AC305" s="288"/>
      <c r="AD305" s="288"/>
      <c r="AE305" s="288"/>
      <c r="AF305" s="288"/>
      <c r="AG305" s="288"/>
      <c r="AH305" s="288"/>
      <c r="AI305" s="288"/>
      <c r="AJ305" s="288"/>
      <c r="AK305" s="288"/>
      <c r="AL305" s="288"/>
    </row>
  </sheetData>
  <autoFilter ref="A3:AT24">
    <filterColumn colId="4">
      <filters>
        <filter val="1 179 017,00"/>
        <filter val="1 191 660,00"/>
        <filter val="1 375 343,00"/>
        <filter val="1 404 284,00"/>
        <filter val="496 769,00"/>
        <filter val="779 608,00"/>
        <filter val="841 844,00"/>
        <filter val="9 126 832,00"/>
        <filter val="915 975,00"/>
        <filter val="942 332,00"/>
      </filters>
    </filterColumn>
  </autoFilter>
  <mergeCells count="69">
    <mergeCell ref="K304:L304"/>
    <mergeCell ref="A295:C295"/>
    <mergeCell ref="A283:C283"/>
    <mergeCell ref="A284:C284"/>
    <mergeCell ref="A291:C291"/>
    <mergeCell ref="A285:C285"/>
    <mergeCell ref="A304:C304"/>
    <mergeCell ref="A251:B251"/>
    <mergeCell ref="B252:N252"/>
    <mergeCell ref="A256:B256"/>
    <mergeCell ref="M257:N257"/>
    <mergeCell ref="C259:E259"/>
    <mergeCell ref="A281:C281"/>
    <mergeCell ref="A296:C296"/>
    <mergeCell ref="A286:C286"/>
    <mergeCell ref="A287:C287"/>
    <mergeCell ref="A288:C288"/>
    <mergeCell ref="A289:C289"/>
    <mergeCell ref="A290:C290"/>
    <mergeCell ref="A292:C292"/>
    <mergeCell ref="A293:C293"/>
    <mergeCell ref="A294:C294"/>
    <mergeCell ref="A131:B131"/>
    <mergeCell ref="A198:B198"/>
    <mergeCell ref="A199:B199"/>
    <mergeCell ref="A200:B200"/>
    <mergeCell ref="A203:B203"/>
    <mergeCell ref="M295:N295"/>
    <mergeCell ref="A282:C282"/>
    <mergeCell ref="B249:N249"/>
    <mergeCell ref="A207:B207"/>
    <mergeCell ref="B237:E237"/>
    <mergeCell ref="A118:B118"/>
    <mergeCell ref="A121:B121"/>
    <mergeCell ref="A122:B122"/>
    <mergeCell ref="A123:B123"/>
    <mergeCell ref="A125:B125"/>
    <mergeCell ref="A130:B130"/>
    <mergeCell ref="A152:B152"/>
    <mergeCell ref="A153:B153"/>
    <mergeCell ref="A188:B188"/>
    <mergeCell ref="A189:B189"/>
    <mergeCell ref="A248:B248"/>
    <mergeCell ref="B201:J202"/>
    <mergeCell ref="A190:B190"/>
    <mergeCell ref="A48:B48"/>
    <mergeCell ref="A117:B117"/>
    <mergeCell ref="A77:B77"/>
    <mergeCell ref="A78:B78"/>
    <mergeCell ref="A90:B90"/>
    <mergeCell ref="A91:B91"/>
    <mergeCell ref="A97:B97"/>
    <mergeCell ref="A98:B98"/>
    <mergeCell ref="A104:B104"/>
    <mergeCell ref="A105:B105"/>
    <mergeCell ref="A1:J1"/>
    <mergeCell ref="A4:B4"/>
    <mergeCell ref="A19:B19"/>
    <mergeCell ref="A24:B24"/>
    <mergeCell ref="A36:B36"/>
    <mergeCell ref="A47:B47"/>
    <mergeCell ref="A49:C49"/>
    <mergeCell ref="A67:B67"/>
    <mergeCell ref="A69:B69"/>
    <mergeCell ref="A72:B72"/>
    <mergeCell ref="A113:B113"/>
    <mergeCell ref="A114:B114"/>
    <mergeCell ref="A73:C73"/>
    <mergeCell ref="A112:B112"/>
  </mergeCells>
  <phoneticPr fontId="28" type="noConversion"/>
  <pageMargins left="0" right="0" top="0.98425196850393715" bottom="0.59055118110236227" header="0.51181102362204722" footer="0.51181102362204722"/>
  <pageSetup paperSize="9" scale="21" fitToHeight="9" orientation="landscape" r:id="rId1"/>
  <headerFooter alignWithMargins="0"/>
  <rowBreaks count="1" manualBreakCount="1">
    <brk id="55" max="16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362"/>
  <sheetViews>
    <sheetView view="pageBreakPreview" zoomScale="70" zoomScaleNormal="60" workbookViewId="0">
      <pane xSplit="3" ySplit="3" topLeftCell="D82" activePane="bottomRight" state="frozen"/>
      <selection activeCell="E229" sqref="E229"/>
      <selection pane="topRight" activeCell="E229" sqref="E229"/>
      <selection pane="bottomLeft" activeCell="E229" sqref="E229"/>
      <selection pane="bottomRight" activeCell="E229" sqref="E229"/>
    </sheetView>
  </sheetViews>
  <sheetFormatPr defaultRowHeight="20.25"/>
  <cols>
    <col min="1" max="1" width="9.140625" style="16"/>
    <col min="2" max="2" width="37.140625" style="12" customWidth="1"/>
    <col min="3" max="3" width="70.7109375" style="13" customWidth="1"/>
    <col min="4" max="4" width="23.28515625" style="14" customWidth="1"/>
    <col min="5" max="5" width="21.5703125" style="15" customWidth="1"/>
    <col min="6" max="6" width="20.42578125" style="15" customWidth="1"/>
    <col min="7" max="7" width="24.5703125" style="15" customWidth="1"/>
    <col min="8" max="9" width="20" style="15" customWidth="1"/>
    <col min="10" max="10" width="20.140625" style="15" customWidth="1"/>
    <col min="11" max="11" width="23.28515625" style="15" customWidth="1"/>
    <col min="12" max="12" width="20.7109375" style="15" customWidth="1"/>
    <col min="13" max="13" width="20.140625" style="15" customWidth="1"/>
    <col min="14" max="14" width="21" style="15" customWidth="1"/>
    <col min="15" max="15" width="20.140625" style="15" customWidth="1"/>
    <col min="16" max="16" width="24.7109375" style="15" customWidth="1"/>
    <col min="17" max="17" width="21.85546875" style="15" customWidth="1"/>
    <col min="18" max="18" width="23.140625" style="15" customWidth="1"/>
    <col min="19" max="19" width="10.42578125" style="16" bestFit="1" customWidth="1"/>
    <col min="20" max="20" width="14.85546875" style="16" bestFit="1" customWidth="1"/>
    <col min="21" max="16384" width="9.140625" style="16"/>
  </cols>
  <sheetData>
    <row r="1" spans="1:18" ht="33" customHeight="1">
      <c r="B1" s="1117" t="s">
        <v>326</v>
      </c>
      <c r="C1" s="1117"/>
      <c r="D1" s="1162"/>
      <c r="E1" s="1163"/>
      <c r="F1" s="1163"/>
      <c r="G1" s="1163"/>
      <c r="H1" s="1163"/>
      <c r="I1" s="1163"/>
      <c r="J1" s="1163"/>
      <c r="K1" s="1163"/>
      <c r="L1" s="70"/>
      <c r="M1" s="71"/>
      <c r="N1" s="70"/>
      <c r="O1" s="70"/>
      <c r="P1" s="70"/>
      <c r="Q1" s="70"/>
      <c r="R1" s="70"/>
    </row>
    <row r="2" spans="1:18">
      <c r="B2" s="17"/>
      <c r="C2" s="18"/>
      <c r="D2" s="19"/>
      <c r="E2" s="20"/>
      <c r="F2" s="20"/>
      <c r="G2" s="20"/>
      <c r="H2" s="20"/>
      <c r="I2" s="20"/>
      <c r="J2" s="20"/>
      <c r="K2" s="20"/>
      <c r="L2" s="20"/>
      <c r="M2" s="72"/>
      <c r="N2" s="20"/>
      <c r="O2" s="20"/>
      <c r="P2" s="20"/>
      <c r="Q2" s="20"/>
      <c r="R2" s="20"/>
    </row>
    <row r="3" spans="1:18" s="1" customFormat="1" ht="75">
      <c r="A3" s="806"/>
      <c r="B3" s="768" t="s">
        <v>1</v>
      </c>
      <c r="C3" s="22" t="s">
        <v>2</v>
      </c>
      <c r="D3" s="21" t="s">
        <v>3</v>
      </c>
      <c r="E3" s="23" t="s">
        <v>327</v>
      </c>
      <c r="F3" s="23" t="s">
        <v>328</v>
      </c>
      <c r="G3" s="23" t="s">
        <v>329</v>
      </c>
      <c r="H3" s="23" t="s">
        <v>330</v>
      </c>
      <c r="I3" s="23" t="s">
        <v>331</v>
      </c>
      <c r="J3" s="23" t="s">
        <v>332</v>
      </c>
      <c r="K3" s="23" t="s">
        <v>333</v>
      </c>
      <c r="L3" s="23" t="s">
        <v>334</v>
      </c>
      <c r="M3" s="23" t="s">
        <v>335</v>
      </c>
      <c r="N3" s="23" t="s">
        <v>11</v>
      </c>
      <c r="O3" s="23" t="s">
        <v>336</v>
      </c>
      <c r="P3" s="23" t="s">
        <v>337</v>
      </c>
      <c r="Q3" s="73" t="s">
        <v>338</v>
      </c>
      <c r="R3" s="23" t="s">
        <v>15</v>
      </c>
    </row>
    <row r="4" spans="1:18">
      <c r="A4" s="807"/>
      <c r="B4" s="1131" t="s">
        <v>16</v>
      </c>
      <c r="C4" s="1086"/>
      <c r="D4" s="25" t="s">
        <v>17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74"/>
      <c r="P4" s="26"/>
      <c r="Q4" s="75"/>
      <c r="R4" s="26"/>
    </row>
    <row r="5" spans="1:18">
      <c r="A5" s="807"/>
      <c r="B5" s="769" t="s">
        <v>18</v>
      </c>
      <c r="C5" s="28" t="s">
        <v>273</v>
      </c>
      <c r="D5" s="29"/>
      <c r="E5" s="26">
        <v>298155</v>
      </c>
      <c r="F5" s="26">
        <v>0</v>
      </c>
      <c r="G5" s="26"/>
      <c r="H5" s="26"/>
      <c r="I5" s="26"/>
      <c r="J5" s="26">
        <f t="shared" ref="J5:J17" si="0">E5+F5-G5</f>
        <v>298155</v>
      </c>
      <c r="K5" s="26">
        <v>180721</v>
      </c>
      <c r="L5" s="26"/>
      <c r="M5" s="26">
        <v>0</v>
      </c>
      <c r="N5" s="26">
        <v>0</v>
      </c>
      <c r="O5" s="38">
        <v>10020</v>
      </c>
      <c r="P5" s="38">
        <f t="shared" ref="P5:P35" si="1">K5+O5</f>
        <v>190741</v>
      </c>
      <c r="Q5" s="75">
        <v>0</v>
      </c>
      <c r="R5" s="83">
        <f t="shared" ref="R5:R35" si="2">J5-P5</f>
        <v>107414</v>
      </c>
    </row>
    <row r="6" spans="1:18" ht="18" customHeight="1">
      <c r="A6" s="807"/>
      <c r="B6" s="769" t="s">
        <v>18</v>
      </c>
      <c r="C6" s="30" t="s">
        <v>21</v>
      </c>
      <c r="D6" s="31"/>
      <c r="E6" s="26">
        <v>21271.97</v>
      </c>
      <c r="F6" s="26">
        <v>0</v>
      </c>
      <c r="G6" s="26"/>
      <c r="H6" s="26"/>
      <c r="I6" s="26"/>
      <c r="J6" s="26">
        <f t="shared" si="0"/>
        <v>21271.97</v>
      </c>
      <c r="K6" s="26">
        <v>21271.97</v>
      </c>
      <c r="L6" s="26"/>
      <c r="M6" s="26">
        <v>0</v>
      </c>
      <c r="N6" s="26">
        <v>0</v>
      </c>
      <c r="O6" s="26">
        <v>0</v>
      </c>
      <c r="P6" s="26">
        <f t="shared" si="1"/>
        <v>21271.97</v>
      </c>
      <c r="Q6" s="75">
        <v>0</v>
      </c>
      <c r="R6" s="83">
        <f t="shared" si="2"/>
        <v>0</v>
      </c>
    </row>
    <row r="7" spans="1:18" s="2" customFormat="1">
      <c r="A7" s="808"/>
      <c r="B7" s="770" t="s">
        <v>339</v>
      </c>
      <c r="C7" s="32" t="s">
        <v>276</v>
      </c>
      <c r="D7" s="33"/>
      <c r="E7" s="34">
        <v>496769</v>
      </c>
      <c r="F7" s="34">
        <v>0</v>
      </c>
      <c r="G7" s="34">
        <v>0</v>
      </c>
      <c r="H7" s="34"/>
      <c r="I7" s="34"/>
      <c r="J7" s="26">
        <f t="shared" si="0"/>
        <v>496769</v>
      </c>
      <c r="K7" s="34">
        <v>496769</v>
      </c>
      <c r="L7" s="34"/>
      <c r="M7" s="34"/>
      <c r="N7" s="34">
        <v>0</v>
      </c>
      <c r="O7" s="26">
        <v>0</v>
      </c>
      <c r="P7" s="26">
        <f t="shared" si="1"/>
        <v>496769</v>
      </c>
      <c r="Q7" s="76">
        <v>0</v>
      </c>
      <c r="R7" s="34">
        <f t="shared" si="2"/>
        <v>0</v>
      </c>
    </row>
    <row r="8" spans="1:18">
      <c r="A8" s="807"/>
      <c r="B8" s="769" t="s">
        <v>340</v>
      </c>
      <c r="C8" s="35" t="s">
        <v>278</v>
      </c>
      <c r="D8" s="36"/>
      <c r="E8" s="26">
        <v>1191660</v>
      </c>
      <c r="F8" s="34">
        <v>0</v>
      </c>
      <c r="G8" s="26"/>
      <c r="H8" s="26">
        <v>685135.66</v>
      </c>
      <c r="I8" s="26">
        <v>1191660</v>
      </c>
      <c r="J8" s="26">
        <f t="shared" si="0"/>
        <v>1191660</v>
      </c>
      <c r="K8" s="26">
        <v>1191660</v>
      </c>
      <c r="L8" s="26"/>
      <c r="M8" s="26">
        <v>0</v>
      </c>
      <c r="N8" s="26">
        <v>0</v>
      </c>
      <c r="O8" s="26">
        <v>0</v>
      </c>
      <c r="P8" s="26">
        <f t="shared" si="1"/>
        <v>1191660</v>
      </c>
      <c r="Q8" s="75">
        <v>0</v>
      </c>
      <c r="R8" s="83">
        <f t="shared" si="2"/>
        <v>0</v>
      </c>
    </row>
    <row r="9" spans="1:18">
      <c r="A9" s="807"/>
      <c r="B9" s="769" t="s">
        <v>340</v>
      </c>
      <c r="C9" s="35" t="s">
        <v>279</v>
      </c>
      <c r="D9" s="36"/>
      <c r="E9" s="26">
        <v>915975</v>
      </c>
      <c r="F9" s="34">
        <v>0</v>
      </c>
      <c r="G9" s="26"/>
      <c r="H9" s="26">
        <v>492694.85</v>
      </c>
      <c r="I9" s="26">
        <v>915975</v>
      </c>
      <c r="J9" s="26">
        <f t="shared" si="0"/>
        <v>915975</v>
      </c>
      <c r="K9" s="26">
        <v>915975</v>
      </c>
      <c r="L9" s="26"/>
      <c r="M9" s="26">
        <v>0</v>
      </c>
      <c r="N9" s="26">
        <v>0</v>
      </c>
      <c r="O9" s="26">
        <v>0</v>
      </c>
      <c r="P9" s="26">
        <f t="shared" si="1"/>
        <v>915975</v>
      </c>
      <c r="Q9" s="75">
        <v>0</v>
      </c>
      <c r="R9" s="83">
        <f t="shared" si="2"/>
        <v>0</v>
      </c>
    </row>
    <row r="10" spans="1:18">
      <c r="A10" s="807"/>
      <c r="B10" s="769" t="s">
        <v>340</v>
      </c>
      <c r="C10" s="35" t="s">
        <v>280</v>
      </c>
      <c r="D10" s="36"/>
      <c r="E10" s="26">
        <v>1404284</v>
      </c>
      <c r="F10" s="34">
        <v>0</v>
      </c>
      <c r="G10" s="26"/>
      <c r="H10" s="26">
        <v>843957.3</v>
      </c>
      <c r="I10" s="26">
        <v>1404284</v>
      </c>
      <c r="J10" s="26">
        <f t="shared" si="0"/>
        <v>1404284</v>
      </c>
      <c r="K10" s="26">
        <v>1404284</v>
      </c>
      <c r="L10" s="26"/>
      <c r="M10" s="26">
        <v>0</v>
      </c>
      <c r="N10" s="26">
        <v>0</v>
      </c>
      <c r="O10" s="26">
        <v>0</v>
      </c>
      <c r="P10" s="26">
        <f t="shared" si="1"/>
        <v>1404284</v>
      </c>
      <c r="Q10" s="75">
        <v>0</v>
      </c>
      <c r="R10" s="83">
        <f t="shared" si="2"/>
        <v>0</v>
      </c>
    </row>
    <row r="11" spans="1:18">
      <c r="A11" s="807"/>
      <c r="B11" s="769" t="s">
        <v>340</v>
      </c>
      <c r="C11" s="35" t="s">
        <v>281</v>
      </c>
      <c r="D11" s="36"/>
      <c r="E11" s="26">
        <v>942332</v>
      </c>
      <c r="F11" s="34">
        <v>0</v>
      </c>
      <c r="G11" s="26"/>
      <c r="H11" s="26">
        <v>660790.74</v>
      </c>
      <c r="I11" s="26">
        <v>942332</v>
      </c>
      <c r="J11" s="26">
        <f t="shared" si="0"/>
        <v>942332</v>
      </c>
      <c r="K11" s="26">
        <v>942332</v>
      </c>
      <c r="L11" s="26"/>
      <c r="M11" s="26">
        <v>0</v>
      </c>
      <c r="N11" s="26">
        <v>0</v>
      </c>
      <c r="O11" s="26">
        <v>0</v>
      </c>
      <c r="P11" s="26">
        <f t="shared" si="1"/>
        <v>942332</v>
      </c>
      <c r="Q11" s="75">
        <v>0</v>
      </c>
      <c r="R11" s="83">
        <f t="shared" si="2"/>
        <v>0</v>
      </c>
    </row>
    <row r="12" spans="1:18">
      <c r="A12" s="807"/>
      <c r="B12" s="769" t="s">
        <v>340</v>
      </c>
      <c r="C12" s="35" t="s">
        <v>282</v>
      </c>
      <c r="D12" s="36"/>
      <c r="E12" s="26">
        <v>779608</v>
      </c>
      <c r="F12" s="34">
        <v>0</v>
      </c>
      <c r="G12" s="26"/>
      <c r="H12" s="26">
        <v>519358.34</v>
      </c>
      <c r="I12" s="26">
        <v>779608</v>
      </c>
      <c r="J12" s="26">
        <f t="shared" si="0"/>
        <v>779608</v>
      </c>
      <c r="K12" s="26">
        <v>779608</v>
      </c>
      <c r="L12" s="26"/>
      <c r="M12" s="26">
        <v>0</v>
      </c>
      <c r="N12" s="26">
        <v>0</v>
      </c>
      <c r="O12" s="26">
        <v>0</v>
      </c>
      <c r="P12" s="26">
        <f t="shared" si="1"/>
        <v>779608</v>
      </c>
      <c r="Q12" s="75">
        <v>0</v>
      </c>
      <c r="R12" s="83">
        <f t="shared" si="2"/>
        <v>0</v>
      </c>
    </row>
    <row r="13" spans="1:18">
      <c r="A13" s="807"/>
      <c r="B13" s="769" t="s">
        <v>340</v>
      </c>
      <c r="C13" s="35" t="s">
        <v>283</v>
      </c>
      <c r="D13" s="36"/>
      <c r="E13" s="26">
        <v>841844</v>
      </c>
      <c r="F13" s="34">
        <v>0</v>
      </c>
      <c r="G13" s="26"/>
      <c r="H13" s="26">
        <v>446323.57</v>
      </c>
      <c r="I13" s="26">
        <v>841844</v>
      </c>
      <c r="J13" s="26">
        <f t="shared" si="0"/>
        <v>841844</v>
      </c>
      <c r="K13" s="26">
        <v>841844</v>
      </c>
      <c r="L13" s="26"/>
      <c r="M13" s="26">
        <v>0</v>
      </c>
      <c r="N13" s="26">
        <v>0</v>
      </c>
      <c r="O13" s="26">
        <v>0</v>
      </c>
      <c r="P13" s="26">
        <f t="shared" si="1"/>
        <v>841844</v>
      </c>
      <c r="Q13" s="75">
        <v>0</v>
      </c>
      <c r="R13" s="83">
        <f t="shared" si="2"/>
        <v>0</v>
      </c>
    </row>
    <row r="14" spans="1:18">
      <c r="A14" s="807"/>
      <c r="B14" s="769" t="s">
        <v>340</v>
      </c>
      <c r="C14" s="35" t="s">
        <v>284</v>
      </c>
      <c r="D14" s="36"/>
      <c r="E14" s="26">
        <v>1179017</v>
      </c>
      <c r="F14" s="34">
        <v>0</v>
      </c>
      <c r="G14" s="26"/>
      <c r="H14" s="26">
        <v>675861.41</v>
      </c>
      <c r="I14" s="26">
        <v>1179017</v>
      </c>
      <c r="J14" s="26">
        <f t="shared" si="0"/>
        <v>1179017</v>
      </c>
      <c r="K14" s="26">
        <v>1179017</v>
      </c>
      <c r="L14" s="26"/>
      <c r="M14" s="26">
        <v>0</v>
      </c>
      <c r="N14" s="26">
        <v>0</v>
      </c>
      <c r="O14" s="26">
        <v>0</v>
      </c>
      <c r="P14" s="26">
        <f t="shared" si="1"/>
        <v>1179017</v>
      </c>
      <c r="Q14" s="75">
        <v>0</v>
      </c>
      <c r="R14" s="83">
        <f t="shared" si="2"/>
        <v>0</v>
      </c>
    </row>
    <row r="15" spans="1:18">
      <c r="A15" s="807"/>
      <c r="B15" s="769" t="s">
        <v>340</v>
      </c>
      <c r="C15" s="35" t="s">
        <v>285</v>
      </c>
      <c r="D15" s="36"/>
      <c r="E15" s="26">
        <v>1375343</v>
      </c>
      <c r="F15" s="34">
        <v>0</v>
      </c>
      <c r="G15" s="26"/>
      <c r="H15" s="26">
        <v>821930.94</v>
      </c>
      <c r="I15" s="26">
        <v>1375343</v>
      </c>
      <c r="J15" s="26">
        <f t="shared" si="0"/>
        <v>1375343</v>
      </c>
      <c r="K15" s="26">
        <v>1375343</v>
      </c>
      <c r="L15" s="26"/>
      <c r="M15" s="26">
        <v>0</v>
      </c>
      <c r="N15" s="26">
        <v>0</v>
      </c>
      <c r="O15" s="26">
        <v>0</v>
      </c>
      <c r="P15" s="26">
        <f t="shared" si="1"/>
        <v>1375343</v>
      </c>
      <c r="Q15" s="75">
        <v>0</v>
      </c>
      <c r="R15" s="83">
        <f t="shared" si="2"/>
        <v>0</v>
      </c>
    </row>
    <row r="16" spans="1:18">
      <c r="A16" s="807"/>
      <c r="B16" s="769" t="s">
        <v>340</v>
      </c>
      <c r="C16" s="35" t="s">
        <v>341</v>
      </c>
      <c r="D16" s="36"/>
      <c r="E16" s="26"/>
      <c r="F16" s="37">
        <v>802279</v>
      </c>
      <c r="G16" s="26"/>
      <c r="H16" s="26">
        <v>537906.85</v>
      </c>
      <c r="I16" s="26">
        <v>802279</v>
      </c>
      <c r="J16" s="26">
        <f t="shared" si="0"/>
        <v>802279</v>
      </c>
      <c r="K16" s="26">
        <v>0</v>
      </c>
      <c r="L16" s="26"/>
      <c r="M16" s="26">
        <v>0</v>
      </c>
      <c r="N16" s="26">
        <v>0</v>
      </c>
      <c r="O16" s="26">
        <v>802279</v>
      </c>
      <c r="P16" s="26">
        <f t="shared" si="1"/>
        <v>802279</v>
      </c>
      <c r="Q16" s="75">
        <v>0</v>
      </c>
      <c r="R16" s="83">
        <f t="shared" si="2"/>
        <v>0</v>
      </c>
    </row>
    <row r="17" spans="1:18">
      <c r="A17" s="807"/>
      <c r="B17" s="769" t="s">
        <v>340</v>
      </c>
      <c r="C17" s="35" t="s">
        <v>342</v>
      </c>
      <c r="D17" s="36"/>
      <c r="E17" s="26"/>
      <c r="F17" s="37">
        <v>1631898</v>
      </c>
      <c r="G17" s="26"/>
      <c r="H17" s="26">
        <v>694600.7</v>
      </c>
      <c r="I17" s="26">
        <v>1631898</v>
      </c>
      <c r="J17" s="26">
        <f t="shared" si="0"/>
        <v>1631898</v>
      </c>
      <c r="K17" s="26">
        <v>0</v>
      </c>
      <c r="L17" s="26"/>
      <c r="M17" s="26">
        <v>0</v>
      </c>
      <c r="N17" s="26">
        <v>0</v>
      </c>
      <c r="O17" s="26">
        <v>1631898</v>
      </c>
      <c r="P17" s="26">
        <f t="shared" si="1"/>
        <v>1631898</v>
      </c>
      <c r="Q17" s="75">
        <v>0</v>
      </c>
      <c r="R17" s="83">
        <f t="shared" si="2"/>
        <v>0</v>
      </c>
    </row>
    <row r="18" spans="1:18">
      <c r="A18" s="807"/>
      <c r="B18" s="769" t="s">
        <v>340</v>
      </c>
      <c r="C18" s="35" t="s">
        <v>343</v>
      </c>
      <c r="D18" s="36"/>
      <c r="E18" s="26"/>
      <c r="F18" s="37">
        <v>557297</v>
      </c>
      <c r="G18" s="26"/>
      <c r="H18" s="26">
        <v>472616.95</v>
      </c>
      <c r="I18" s="26">
        <v>557297</v>
      </c>
      <c r="J18" s="26">
        <v>557297</v>
      </c>
      <c r="K18" s="26">
        <v>0</v>
      </c>
      <c r="L18" s="26"/>
      <c r="M18" s="26">
        <v>0</v>
      </c>
      <c r="N18" s="26">
        <v>0</v>
      </c>
      <c r="O18" s="26">
        <v>557297</v>
      </c>
      <c r="P18" s="26">
        <f t="shared" si="1"/>
        <v>557297</v>
      </c>
      <c r="Q18" s="75">
        <v>0</v>
      </c>
      <c r="R18" s="83">
        <f t="shared" si="2"/>
        <v>0</v>
      </c>
    </row>
    <row r="19" spans="1:18">
      <c r="A19" s="807"/>
      <c r="B19" s="769" t="s">
        <v>340</v>
      </c>
      <c r="C19" s="35" t="s">
        <v>344</v>
      </c>
      <c r="D19" s="36"/>
      <c r="E19" s="26"/>
      <c r="F19" s="37">
        <v>675616</v>
      </c>
      <c r="G19" s="26"/>
      <c r="H19" s="26">
        <v>572957.16</v>
      </c>
      <c r="I19" s="26">
        <v>675616</v>
      </c>
      <c r="J19" s="26">
        <v>675616</v>
      </c>
      <c r="K19" s="26">
        <v>0</v>
      </c>
      <c r="L19" s="26"/>
      <c r="M19" s="26">
        <v>0</v>
      </c>
      <c r="N19" s="26">
        <v>0</v>
      </c>
      <c r="O19" s="26">
        <v>675616</v>
      </c>
      <c r="P19" s="26">
        <f t="shared" si="1"/>
        <v>675616</v>
      </c>
      <c r="Q19" s="75">
        <v>0</v>
      </c>
      <c r="R19" s="83">
        <f t="shared" si="2"/>
        <v>0</v>
      </c>
    </row>
    <row r="20" spans="1:18">
      <c r="A20" s="807"/>
      <c r="B20" s="769" t="s">
        <v>340</v>
      </c>
      <c r="C20" s="35" t="s">
        <v>345</v>
      </c>
      <c r="D20" s="36"/>
      <c r="E20" s="26"/>
      <c r="F20" s="37">
        <v>2559745</v>
      </c>
      <c r="G20" s="26"/>
      <c r="H20" s="26">
        <v>1248403.97</v>
      </c>
      <c r="I20" s="26">
        <v>2559745</v>
      </c>
      <c r="J20" s="26">
        <v>2559745</v>
      </c>
      <c r="K20" s="26">
        <v>0</v>
      </c>
      <c r="L20" s="26"/>
      <c r="M20" s="26">
        <v>0</v>
      </c>
      <c r="N20" s="26">
        <v>0</v>
      </c>
      <c r="O20" s="26">
        <v>2559745</v>
      </c>
      <c r="P20" s="26">
        <f t="shared" si="1"/>
        <v>2559745</v>
      </c>
      <c r="Q20" s="75">
        <v>0</v>
      </c>
      <c r="R20" s="38">
        <f t="shared" si="2"/>
        <v>0</v>
      </c>
    </row>
    <row r="21" spans="1:18">
      <c r="A21" s="807"/>
      <c r="B21" s="769" t="s">
        <v>340</v>
      </c>
      <c r="C21" s="35" t="s">
        <v>346</v>
      </c>
      <c r="D21" s="36"/>
      <c r="E21" s="26"/>
      <c r="F21" s="37">
        <v>698256</v>
      </c>
      <c r="G21" s="26"/>
      <c r="H21" s="26">
        <v>417357.12</v>
      </c>
      <c r="I21" s="26">
        <v>698256</v>
      </c>
      <c r="J21" s="26">
        <v>698256</v>
      </c>
      <c r="K21" s="26">
        <v>0</v>
      </c>
      <c r="L21" s="26"/>
      <c r="M21" s="26">
        <v>0</v>
      </c>
      <c r="N21" s="26">
        <v>0</v>
      </c>
      <c r="O21" s="26">
        <v>698256</v>
      </c>
      <c r="P21" s="26">
        <f t="shared" si="1"/>
        <v>698256</v>
      </c>
      <c r="Q21" s="75">
        <v>0</v>
      </c>
      <c r="R21" s="38">
        <f t="shared" si="2"/>
        <v>0</v>
      </c>
    </row>
    <row r="22" spans="1:18">
      <c r="A22" s="807"/>
      <c r="B22" s="769" t="s">
        <v>340</v>
      </c>
      <c r="C22" s="35" t="s">
        <v>347</v>
      </c>
      <c r="D22" s="36"/>
      <c r="E22" s="26"/>
      <c r="F22" s="37">
        <v>1317400</v>
      </c>
      <c r="G22" s="26"/>
      <c r="H22" s="26">
        <v>594770.25</v>
      </c>
      <c r="I22" s="26">
        <v>1317400</v>
      </c>
      <c r="J22" s="26">
        <v>1317400</v>
      </c>
      <c r="K22" s="26">
        <v>0</v>
      </c>
      <c r="L22" s="26"/>
      <c r="M22" s="26">
        <v>0</v>
      </c>
      <c r="N22" s="26">
        <v>0</v>
      </c>
      <c r="O22" s="26">
        <v>1317400</v>
      </c>
      <c r="P22" s="26">
        <f t="shared" si="1"/>
        <v>1317400</v>
      </c>
      <c r="Q22" s="75">
        <v>0</v>
      </c>
      <c r="R22" s="38">
        <f t="shared" si="2"/>
        <v>0</v>
      </c>
    </row>
    <row r="23" spans="1:18">
      <c r="A23" s="807"/>
      <c r="B23" s="769" t="s">
        <v>340</v>
      </c>
      <c r="C23" s="35" t="s">
        <v>348</v>
      </c>
      <c r="D23" s="36"/>
      <c r="E23" s="26"/>
      <c r="F23" s="37">
        <v>394897</v>
      </c>
      <c r="G23" s="26"/>
      <c r="H23" s="26">
        <v>218130.9</v>
      </c>
      <c r="I23" s="26">
        <v>394897</v>
      </c>
      <c r="J23" s="26">
        <v>394897</v>
      </c>
      <c r="K23" s="26">
        <v>0</v>
      </c>
      <c r="L23" s="26"/>
      <c r="M23" s="26">
        <v>0</v>
      </c>
      <c r="N23" s="26">
        <v>0</v>
      </c>
      <c r="O23" s="26">
        <v>394897</v>
      </c>
      <c r="P23" s="26">
        <f t="shared" si="1"/>
        <v>394897</v>
      </c>
      <c r="Q23" s="75">
        <v>0</v>
      </c>
      <c r="R23" s="38">
        <f t="shared" si="2"/>
        <v>0</v>
      </c>
    </row>
    <row r="24" spans="1:18">
      <c r="A24" s="807"/>
      <c r="B24" s="769" t="s">
        <v>340</v>
      </c>
      <c r="C24" s="35" t="s">
        <v>349</v>
      </c>
      <c r="D24" s="36"/>
      <c r="E24" s="26"/>
      <c r="F24" s="37">
        <v>592345</v>
      </c>
      <c r="G24" s="26"/>
      <c r="H24" s="26">
        <v>327196.34999999998</v>
      </c>
      <c r="I24" s="26">
        <v>592345</v>
      </c>
      <c r="J24" s="26">
        <v>592345</v>
      </c>
      <c r="K24" s="26">
        <v>0</v>
      </c>
      <c r="L24" s="26"/>
      <c r="M24" s="26">
        <v>0</v>
      </c>
      <c r="N24" s="26">
        <v>0</v>
      </c>
      <c r="O24" s="26">
        <v>592345</v>
      </c>
      <c r="P24" s="26">
        <f t="shared" si="1"/>
        <v>592345</v>
      </c>
      <c r="Q24" s="75">
        <v>0</v>
      </c>
      <c r="R24" s="38">
        <f t="shared" si="2"/>
        <v>0</v>
      </c>
    </row>
    <row r="25" spans="1:18">
      <c r="A25" s="807"/>
      <c r="B25" s="769" t="s">
        <v>340</v>
      </c>
      <c r="C25" s="35" t="s">
        <v>350</v>
      </c>
      <c r="D25" s="36"/>
      <c r="E25" s="26"/>
      <c r="F25" s="37">
        <v>227437</v>
      </c>
      <c r="G25" s="26"/>
      <c r="H25" s="26">
        <v>197772.02</v>
      </c>
      <c r="I25" s="26">
        <v>227437</v>
      </c>
      <c r="J25" s="26">
        <v>227437</v>
      </c>
      <c r="K25" s="26">
        <v>0</v>
      </c>
      <c r="L25" s="26"/>
      <c r="M25" s="26">
        <v>0</v>
      </c>
      <c r="N25" s="26">
        <v>0</v>
      </c>
      <c r="O25" s="26">
        <v>227437</v>
      </c>
      <c r="P25" s="26">
        <f t="shared" si="1"/>
        <v>227437</v>
      </c>
      <c r="Q25" s="75">
        <v>0</v>
      </c>
      <c r="R25" s="38">
        <f t="shared" si="2"/>
        <v>0</v>
      </c>
    </row>
    <row r="26" spans="1:18">
      <c r="A26" s="807"/>
      <c r="B26" s="769" t="s">
        <v>340</v>
      </c>
      <c r="C26" s="35" t="s">
        <v>351</v>
      </c>
      <c r="D26" s="36"/>
      <c r="E26" s="26"/>
      <c r="F26" s="37">
        <v>740345</v>
      </c>
      <c r="G26" s="26"/>
      <c r="H26" s="26">
        <v>420265.53</v>
      </c>
      <c r="I26" s="26">
        <v>740345</v>
      </c>
      <c r="J26" s="26">
        <v>740345</v>
      </c>
      <c r="K26" s="26">
        <v>0</v>
      </c>
      <c r="L26" s="26"/>
      <c r="M26" s="26">
        <v>0</v>
      </c>
      <c r="N26" s="26">
        <v>0</v>
      </c>
      <c r="O26" s="26">
        <v>740345</v>
      </c>
      <c r="P26" s="26">
        <f t="shared" si="1"/>
        <v>740345</v>
      </c>
      <c r="Q26" s="75">
        <v>0</v>
      </c>
      <c r="R26" s="38">
        <f t="shared" si="2"/>
        <v>0</v>
      </c>
    </row>
    <row r="27" spans="1:18">
      <c r="A27" s="807"/>
      <c r="B27" s="769" t="s">
        <v>340</v>
      </c>
      <c r="C27" s="35" t="s">
        <v>352</v>
      </c>
      <c r="D27" s="36"/>
      <c r="E27" s="26"/>
      <c r="F27" s="37">
        <v>548214</v>
      </c>
      <c r="G27" s="26"/>
      <c r="H27" s="26">
        <v>311200.08</v>
      </c>
      <c r="I27" s="26">
        <v>548214</v>
      </c>
      <c r="J27" s="26">
        <v>548214</v>
      </c>
      <c r="K27" s="26">
        <v>0</v>
      </c>
      <c r="L27" s="26"/>
      <c r="M27" s="26">
        <v>0</v>
      </c>
      <c r="N27" s="26">
        <v>0</v>
      </c>
      <c r="O27" s="26">
        <v>548214</v>
      </c>
      <c r="P27" s="26">
        <f t="shared" si="1"/>
        <v>548214</v>
      </c>
      <c r="Q27" s="75">
        <v>0</v>
      </c>
      <c r="R27" s="38">
        <f t="shared" si="2"/>
        <v>0</v>
      </c>
    </row>
    <row r="28" spans="1:18">
      <c r="A28" s="807"/>
      <c r="B28" s="769" t="s">
        <v>340</v>
      </c>
      <c r="C28" s="35" t="s">
        <v>353</v>
      </c>
      <c r="D28" s="36"/>
      <c r="E28" s="26"/>
      <c r="F28" s="37">
        <v>581304</v>
      </c>
      <c r="G28" s="26"/>
      <c r="H28" s="26">
        <v>492975.83</v>
      </c>
      <c r="I28" s="26">
        <v>581304</v>
      </c>
      <c r="J28" s="26">
        <v>581304</v>
      </c>
      <c r="K28" s="26">
        <v>0</v>
      </c>
      <c r="L28" s="26"/>
      <c r="M28" s="26">
        <v>0</v>
      </c>
      <c r="N28" s="26">
        <v>0</v>
      </c>
      <c r="O28" s="26">
        <v>581304</v>
      </c>
      <c r="P28" s="26">
        <f t="shared" si="1"/>
        <v>581304</v>
      </c>
      <c r="Q28" s="75">
        <v>0</v>
      </c>
      <c r="R28" s="38">
        <f t="shared" si="2"/>
        <v>0</v>
      </c>
    </row>
    <row r="29" spans="1:18">
      <c r="A29" s="807"/>
      <c r="B29" s="769" t="s">
        <v>340</v>
      </c>
      <c r="C29" s="35" t="s">
        <v>354</v>
      </c>
      <c r="D29" s="36"/>
      <c r="E29" s="26"/>
      <c r="F29" s="37">
        <v>402194</v>
      </c>
      <c r="G29" s="26"/>
      <c r="H29" s="26">
        <v>228310.34</v>
      </c>
      <c r="I29" s="26">
        <v>402194</v>
      </c>
      <c r="J29" s="26">
        <v>402194</v>
      </c>
      <c r="K29" s="26">
        <v>0</v>
      </c>
      <c r="L29" s="26"/>
      <c r="M29" s="26">
        <v>0</v>
      </c>
      <c r="N29" s="26">
        <v>0</v>
      </c>
      <c r="O29" s="26">
        <v>402194</v>
      </c>
      <c r="P29" s="26">
        <f t="shared" si="1"/>
        <v>402194</v>
      </c>
      <c r="Q29" s="75">
        <v>0</v>
      </c>
      <c r="R29" s="38">
        <f t="shared" si="2"/>
        <v>0</v>
      </c>
    </row>
    <row r="30" spans="1:18">
      <c r="A30" s="807"/>
      <c r="B30" s="769" t="s">
        <v>340</v>
      </c>
      <c r="C30" s="35" t="s">
        <v>355</v>
      </c>
      <c r="D30" s="36"/>
      <c r="E30" s="26"/>
      <c r="F30" s="37">
        <v>989218</v>
      </c>
      <c r="G30" s="26"/>
      <c r="H30" s="38">
        <v>588953.43000000005</v>
      </c>
      <c r="I30" s="26">
        <v>989218</v>
      </c>
      <c r="J30" s="26">
        <v>989218</v>
      </c>
      <c r="K30" s="26">
        <v>0</v>
      </c>
      <c r="L30" s="26"/>
      <c r="M30" s="26">
        <v>0</v>
      </c>
      <c r="N30" s="26">
        <v>0</v>
      </c>
      <c r="O30" s="26">
        <v>989218</v>
      </c>
      <c r="P30" s="26">
        <f t="shared" si="1"/>
        <v>989218</v>
      </c>
      <c r="Q30" s="75">
        <v>0</v>
      </c>
      <c r="R30" s="38">
        <f t="shared" si="2"/>
        <v>0</v>
      </c>
    </row>
    <row r="31" spans="1:18">
      <c r="A31" s="807"/>
      <c r="B31" s="769" t="s">
        <v>340</v>
      </c>
      <c r="C31" s="35" t="s">
        <v>356</v>
      </c>
      <c r="D31" s="36"/>
      <c r="E31" s="26"/>
      <c r="F31" s="37">
        <v>250850</v>
      </c>
      <c r="G31" s="26"/>
      <c r="H31" s="26">
        <v>218130.9</v>
      </c>
      <c r="I31" s="26">
        <v>250850</v>
      </c>
      <c r="J31" s="26">
        <v>250850</v>
      </c>
      <c r="K31" s="26">
        <v>0</v>
      </c>
      <c r="L31" s="26"/>
      <c r="M31" s="26">
        <v>0</v>
      </c>
      <c r="N31" s="26">
        <v>0</v>
      </c>
      <c r="O31" s="26">
        <v>250850</v>
      </c>
      <c r="P31" s="26">
        <f t="shared" si="1"/>
        <v>250850</v>
      </c>
      <c r="Q31" s="75">
        <v>0</v>
      </c>
      <c r="R31" s="38">
        <f t="shared" si="2"/>
        <v>0</v>
      </c>
    </row>
    <row r="32" spans="1:18">
      <c r="A32" s="807"/>
      <c r="B32" s="769" t="s">
        <v>340</v>
      </c>
      <c r="C32" s="35" t="s">
        <v>357</v>
      </c>
      <c r="D32" s="36"/>
      <c r="E32" s="26"/>
      <c r="F32" s="37">
        <v>969489</v>
      </c>
      <c r="G32" s="26"/>
      <c r="H32" s="26">
        <v>604771.48</v>
      </c>
      <c r="I32" s="26">
        <v>969489</v>
      </c>
      <c r="J32" s="26">
        <v>969489</v>
      </c>
      <c r="K32" s="26">
        <v>0</v>
      </c>
      <c r="L32" s="26"/>
      <c r="M32" s="26">
        <v>0</v>
      </c>
      <c r="N32" s="26">
        <v>0</v>
      </c>
      <c r="O32" s="26">
        <v>969489</v>
      </c>
      <c r="P32" s="26">
        <f t="shared" si="1"/>
        <v>969489</v>
      </c>
      <c r="Q32" s="75">
        <v>0</v>
      </c>
      <c r="R32" s="38">
        <f t="shared" si="2"/>
        <v>0</v>
      </c>
    </row>
    <row r="33" spans="1:18">
      <c r="A33" s="807"/>
      <c r="B33" s="769" t="s">
        <v>340</v>
      </c>
      <c r="C33" s="35" t="s">
        <v>358</v>
      </c>
      <c r="D33" s="36"/>
      <c r="E33" s="26"/>
      <c r="F33" s="37">
        <v>995824</v>
      </c>
      <c r="G33" s="26"/>
      <c r="H33" s="26">
        <v>1045923.84</v>
      </c>
      <c r="I33" s="26">
        <v>995824</v>
      </c>
      <c r="J33" s="26">
        <v>995824</v>
      </c>
      <c r="K33" s="26">
        <v>0</v>
      </c>
      <c r="L33" s="26"/>
      <c r="M33" s="26">
        <v>0</v>
      </c>
      <c r="N33" s="26">
        <v>0</v>
      </c>
      <c r="O33" s="26">
        <v>995824</v>
      </c>
      <c r="P33" s="26">
        <f t="shared" si="1"/>
        <v>995824</v>
      </c>
      <c r="Q33" s="75">
        <v>0</v>
      </c>
      <c r="R33" s="38">
        <f t="shared" si="2"/>
        <v>0</v>
      </c>
    </row>
    <row r="34" spans="1:18">
      <c r="A34" s="807"/>
      <c r="B34" s="769" t="s">
        <v>340</v>
      </c>
      <c r="C34" s="35" t="s">
        <v>359</v>
      </c>
      <c r="D34" s="36"/>
      <c r="E34" s="26"/>
      <c r="F34" s="37">
        <v>739838</v>
      </c>
      <c r="G34" s="39"/>
      <c r="H34" s="39">
        <v>519151.54</v>
      </c>
      <c r="I34" s="39">
        <v>739838</v>
      </c>
      <c r="J34" s="39">
        <v>739838</v>
      </c>
      <c r="K34" s="39">
        <v>0</v>
      </c>
      <c r="L34" s="39"/>
      <c r="M34" s="26">
        <v>0</v>
      </c>
      <c r="N34" s="26">
        <v>0</v>
      </c>
      <c r="O34" s="39">
        <v>739838</v>
      </c>
      <c r="P34" s="39">
        <f t="shared" si="1"/>
        <v>739838</v>
      </c>
      <c r="Q34" s="75">
        <v>0</v>
      </c>
      <c r="R34" s="38">
        <f t="shared" si="2"/>
        <v>0</v>
      </c>
    </row>
    <row r="35" spans="1:18">
      <c r="A35" s="807"/>
      <c r="B35" s="769" t="s">
        <v>340</v>
      </c>
      <c r="C35" s="40" t="s">
        <v>360</v>
      </c>
      <c r="D35" s="41"/>
      <c r="E35" s="39"/>
      <c r="F35" s="42">
        <v>359552</v>
      </c>
      <c r="G35" s="39"/>
      <c r="H35" s="39">
        <v>312654.28999999998</v>
      </c>
      <c r="I35" s="39">
        <v>359552</v>
      </c>
      <c r="J35" s="39">
        <v>359552</v>
      </c>
      <c r="K35" s="39">
        <v>0</v>
      </c>
      <c r="L35" s="39"/>
      <c r="M35" s="26">
        <v>0</v>
      </c>
      <c r="N35" s="26">
        <v>0</v>
      </c>
      <c r="O35" s="39">
        <v>359552</v>
      </c>
      <c r="P35" s="39">
        <f t="shared" si="1"/>
        <v>359552</v>
      </c>
      <c r="Q35" s="75">
        <v>0</v>
      </c>
      <c r="R35" s="38">
        <f t="shared" si="2"/>
        <v>0</v>
      </c>
    </row>
    <row r="36" spans="1:18" s="3" customFormat="1">
      <c r="A36" s="809"/>
      <c r="B36" s="771" t="s">
        <v>16</v>
      </c>
      <c r="C36" s="44" t="s">
        <v>23</v>
      </c>
      <c r="D36" s="45"/>
      <c r="E36" s="46">
        <f>SUM(E5:E35)</f>
        <v>9446258.9699999988</v>
      </c>
      <c r="F36" s="46">
        <f t="shared" ref="F36:K36" si="3">SUM(F5:F35)</f>
        <v>16033998</v>
      </c>
      <c r="G36" s="46">
        <f t="shared" si="3"/>
        <v>0</v>
      </c>
      <c r="H36" s="46">
        <f t="shared" si="3"/>
        <v>15170102.339999996</v>
      </c>
      <c r="I36" s="46">
        <f t="shared" si="3"/>
        <v>24664061</v>
      </c>
      <c r="J36" s="46">
        <f t="shared" si="3"/>
        <v>25480256.969999999</v>
      </c>
      <c r="K36" s="46">
        <f t="shared" si="3"/>
        <v>9328824.9699999988</v>
      </c>
      <c r="L36" s="46">
        <f t="shared" ref="L36:R36" si="4">SUM(L5:L35)</f>
        <v>0</v>
      </c>
      <c r="M36" s="46">
        <f t="shared" si="4"/>
        <v>0</v>
      </c>
      <c r="N36" s="46">
        <f t="shared" si="4"/>
        <v>0</v>
      </c>
      <c r="O36" s="46">
        <f t="shared" si="4"/>
        <v>16044018</v>
      </c>
      <c r="P36" s="46">
        <f t="shared" si="4"/>
        <v>25372842.969999999</v>
      </c>
      <c r="Q36" s="46">
        <f t="shared" si="4"/>
        <v>0</v>
      </c>
      <c r="R36" s="46">
        <f t="shared" si="4"/>
        <v>107414</v>
      </c>
    </row>
    <row r="37" spans="1:18">
      <c r="A37" s="807"/>
      <c r="B37" s="1164" t="s">
        <v>24</v>
      </c>
      <c r="C37" s="1088"/>
      <c r="D37" s="47" t="s">
        <v>25</v>
      </c>
      <c r="E37" s="48"/>
      <c r="F37" s="48"/>
      <c r="G37" s="48"/>
      <c r="H37" s="48"/>
      <c r="I37" s="48"/>
      <c r="J37" s="48">
        <f>E37+F37-G37</f>
        <v>0</v>
      </c>
      <c r="K37" s="48"/>
      <c r="L37" s="48"/>
      <c r="M37" s="48"/>
      <c r="N37" s="48"/>
      <c r="O37" s="48"/>
      <c r="P37" s="48"/>
      <c r="Q37" s="77"/>
      <c r="R37" s="38"/>
    </row>
    <row r="38" spans="1:18">
      <c r="A38" s="807"/>
      <c r="B38" s="769" t="s">
        <v>18</v>
      </c>
      <c r="C38" s="28" t="s">
        <v>26</v>
      </c>
      <c r="D38" s="29"/>
      <c r="E38" s="26">
        <v>37608</v>
      </c>
      <c r="F38" s="26"/>
      <c r="G38" s="26"/>
      <c r="H38" s="26"/>
      <c r="I38" s="26"/>
      <c r="J38" s="26">
        <v>37608</v>
      </c>
      <c r="K38" s="26">
        <v>30835</v>
      </c>
      <c r="L38" s="26">
        <v>0</v>
      </c>
      <c r="M38" s="26">
        <v>0</v>
      </c>
      <c r="N38" s="26">
        <v>0</v>
      </c>
      <c r="O38" s="38">
        <v>1260</v>
      </c>
      <c r="P38" s="38">
        <f>K38+O38</f>
        <v>32095</v>
      </c>
      <c r="Q38" s="78"/>
      <c r="R38" s="38">
        <f>J38-P38</f>
        <v>5513</v>
      </c>
    </row>
    <row r="39" spans="1:18">
      <c r="A39" s="807"/>
      <c r="B39" s="769" t="s">
        <v>18</v>
      </c>
      <c r="C39" s="28" t="s">
        <v>27</v>
      </c>
      <c r="D39" s="29"/>
      <c r="E39" s="26">
        <v>502723</v>
      </c>
      <c r="F39" s="26"/>
      <c r="G39" s="26"/>
      <c r="H39" s="26"/>
      <c r="I39" s="26"/>
      <c r="J39" s="26">
        <v>502723</v>
      </c>
      <c r="K39" s="26">
        <v>431021</v>
      </c>
      <c r="L39" s="26">
        <v>0</v>
      </c>
      <c r="M39" s="26">
        <v>0</v>
      </c>
      <c r="N39" s="26">
        <v>0</v>
      </c>
      <c r="O39" s="38">
        <v>16896</v>
      </c>
      <c r="P39" s="38">
        <f>K39+O39</f>
        <v>447917</v>
      </c>
      <c r="Q39" s="78"/>
      <c r="R39" s="38">
        <f>J39-P39</f>
        <v>54806</v>
      </c>
    </row>
    <row r="40" spans="1:18">
      <c r="A40" s="807"/>
      <c r="B40" s="769" t="s">
        <v>339</v>
      </c>
      <c r="C40" s="28" t="s">
        <v>361</v>
      </c>
      <c r="D40" s="29"/>
      <c r="E40" s="26"/>
      <c r="F40" s="26">
        <v>11754485</v>
      </c>
      <c r="G40" s="26">
        <v>0</v>
      </c>
      <c r="H40" s="26">
        <v>0</v>
      </c>
      <c r="I40" s="26">
        <v>0</v>
      </c>
      <c r="J40" s="26">
        <v>11754485</v>
      </c>
      <c r="K40" s="26">
        <v>0</v>
      </c>
      <c r="L40" s="26">
        <v>7909016.54</v>
      </c>
      <c r="M40" s="26">
        <v>0</v>
      </c>
      <c r="N40" s="26">
        <v>0</v>
      </c>
      <c r="O40" s="26">
        <v>158685.54999999999</v>
      </c>
      <c r="P40" s="26">
        <f>L40+O40</f>
        <v>8067702.0899999999</v>
      </c>
      <c r="Q40" s="26">
        <v>0</v>
      </c>
      <c r="R40" s="38">
        <f>J40-P40</f>
        <v>3686782.91</v>
      </c>
    </row>
    <row r="41" spans="1:18">
      <c r="A41" s="807"/>
      <c r="B41" s="49" t="s">
        <v>362</v>
      </c>
      <c r="C41" s="28" t="s">
        <v>185</v>
      </c>
      <c r="D41" s="50"/>
      <c r="E41" s="51"/>
      <c r="F41" s="51">
        <v>732530</v>
      </c>
      <c r="G41" s="51"/>
      <c r="H41" s="51"/>
      <c r="I41" s="51"/>
      <c r="J41" s="51">
        <v>732530</v>
      </c>
      <c r="K41" s="51"/>
      <c r="L41" s="51">
        <v>732530</v>
      </c>
      <c r="M41" s="51"/>
      <c r="N41" s="51"/>
      <c r="O41" s="51">
        <v>0</v>
      </c>
      <c r="P41" s="51">
        <v>732530</v>
      </c>
      <c r="Q41" s="51"/>
      <c r="R41" s="84"/>
    </row>
    <row r="42" spans="1:18" s="3" customFormat="1">
      <c r="A42" s="809"/>
      <c r="B42" s="771" t="s">
        <v>24</v>
      </c>
      <c r="C42" s="44" t="s">
        <v>23</v>
      </c>
      <c r="D42" s="52"/>
      <c r="E42" s="53">
        <f t="shared" ref="E42:J42" si="5">SUM(E38:E41)</f>
        <v>540331</v>
      </c>
      <c r="F42" s="53">
        <f t="shared" si="5"/>
        <v>12487015</v>
      </c>
      <c r="G42" s="53">
        <f t="shared" si="5"/>
        <v>0</v>
      </c>
      <c r="H42" s="53">
        <f t="shared" si="5"/>
        <v>0</v>
      </c>
      <c r="I42" s="53">
        <f t="shared" si="5"/>
        <v>0</v>
      </c>
      <c r="J42" s="53">
        <f t="shared" si="5"/>
        <v>13027346</v>
      </c>
      <c r="K42" s="53">
        <f t="shared" ref="K42:R42" si="6">SUM(K38:K41)</f>
        <v>461856</v>
      </c>
      <c r="L42" s="53">
        <f t="shared" si="6"/>
        <v>8641546.5399999991</v>
      </c>
      <c r="M42" s="53">
        <f t="shared" si="6"/>
        <v>0</v>
      </c>
      <c r="N42" s="53">
        <f t="shared" si="6"/>
        <v>0</v>
      </c>
      <c r="O42" s="53">
        <f t="shared" si="6"/>
        <v>176841.55</v>
      </c>
      <c r="P42" s="53">
        <f t="shared" si="6"/>
        <v>9280244.0899999999</v>
      </c>
      <c r="Q42" s="53">
        <f t="shared" si="6"/>
        <v>0</v>
      </c>
      <c r="R42" s="53">
        <f t="shared" si="6"/>
        <v>3747101.91</v>
      </c>
    </row>
    <row r="43" spans="1:18">
      <c r="A43" s="807"/>
      <c r="B43" s="1118" t="s">
        <v>28</v>
      </c>
      <c r="C43" s="1090"/>
      <c r="D43" s="47" t="s">
        <v>29</v>
      </c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77"/>
      <c r="R43" s="26"/>
    </row>
    <row r="44" spans="1:18">
      <c r="A44" s="807"/>
      <c r="B44" s="769" t="s">
        <v>18</v>
      </c>
      <c r="C44" s="28" t="s">
        <v>30</v>
      </c>
      <c r="D44" s="29"/>
      <c r="E44" s="26">
        <v>41397</v>
      </c>
      <c r="F44" s="26"/>
      <c r="G44" s="26"/>
      <c r="H44" s="26"/>
      <c r="I44" s="26"/>
      <c r="J44" s="26">
        <f>E44</f>
        <v>41397</v>
      </c>
      <c r="K44" s="26">
        <v>41397</v>
      </c>
      <c r="L44" s="26"/>
      <c r="M44" s="26"/>
      <c r="N44" s="26"/>
      <c r="O44" s="26">
        <v>0</v>
      </c>
      <c r="P44" s="26">
        <f>K44+O44</f>
        <v>41397</v>
      </c>
      <c r="Q44" s="75"/>
      <c r="R44" s="26">
        <f>J44-P44</f>
        <v>0</v>
      </c>
    </row>
    <row r="45" spans="1:18">
      <c r="A45" s="807"/>
      <c r="B45" s="769" t="s">
        <v>18</v>
      </c>
      <c r="C45" s="28" t="s">
        <v>31</v>
      </c>
      <c r="D45" s="29"/>
      <c r="E45" s="26">
        <v>17510</v>
      </c>
      <c r="F45" s="26"/>
      <c r="G45" s="26"/>
      <c r="H45" s="26"/>
      <c r="I45" s="26"/>
      <c r="J45" s="26">
        <f>E45</f>
        <v>17510</v>
      </c>
      <c r="K45" s="26">
        <v>17510</v>
      </c>
      <c r="L45" s="26"/>
      <c r="M45" s="26"/>
      <c r="N45" s="26"/>
      <c r="O45" s="26">
        <v>0</v>
      </c>
      <c r="P45" s="26">
        <f>K45+O45</f>
        <v>17510</v>
      </c>
      <c r="Q45" s="75"/>
      <c r="R45" s="26">
        <f>J45-P45</f>
        <v>0</v>
      </c>
    </row>
    <row r="46" spans="1:18" s="4" customFormat="1">
      <c r="A46" s="810"/>
      <c r="B46" s="772" t="s">
        <v>18</v>
      </c>
      <c r="C46" s="28" t="s">
        <v>32</v>
      </c>
      <c r="D46" s="55"/>
      <c r="E46" s="56">
        <v>21895.78</v>
      </c>
      <c r="F46" s="56"/>
      <c r="G46" s="56"/>
      <c r="H46" s="56"/>
      <c r="I46" s="56"/>
      <c r="J46" s="56">
        <f>E46</f>
        <v>21895.78</v>
      </c>
      <c r="K46" s="56">
        <v>21895.78</v>
      </c>
      <c r="L46" s="56"/>
      <c r="M46" s="56"/>
      <c r="N46" s="56"/>
      <c r="O46" s="26">
        <v>0</v>
      </c>
      <c r="P46" s="56">
        <f>K46+O46</f>
        <v>21895.78</v>
      </c>
      <c r="Q46" s="79"/>
      <c r="R46" s="56">
        <f>J46-P46</f>
        <v>0</v>
      </c>
    </row>
    <row r="47" spans="1:18">
      <c r="A47" s="807"/>
      <c r="B47" s="769" t="s">
        <v>18</v>
      </c>
      <c r="C47" s="28" t="s">
        <v>33</v>
      </c>
      <c r="D47" s="29"/>
      <c r="E47" s="26">
        <v>2900</v>
      </c>
      <c r="F47" s="26"/>
      <c r="G47" s="26"/>
      <c r="H47" s="26"/>
      <c r="I47" s="26"/>
      <c r="J47" s="26">
        <f>E47</f>
        <v>2900</v>
      </c>
      <c r="K47" s="26">
        <v>2900</v>
      </c>
      <c r="L47" s="26"/>
      <c r="M47" s="26"/>
      <c r="N47" s="26"/>
      <c r="O47" s="26">
        <v>0</v>
      </c>
      <c r="P47" s="26">
        <f>K47+O47</f>
        <v>2900</v>
      </c>
      <c r="Q47" s="75"/>
      <c r="R47" s="26">
        <f>J47-P47</f>
        <v>0</v>
      </c>
    </row>
    <row r="48" spans="1:18">
      <c r="A48" s="807"/>
      <c r="B48" s="63" t="s">
        <v>18</v>
      </c>
      <c r="C48" s="28" t="s">
        <v>34</v>
      </c>
      <c r="D48" s="29"/>
      <c r="E48" s="26">
        <v>17800</v>
      </c>
      <c r="F48" s="26"/>
      <c r="G48" s="26"/>
      <c r="H48" s="26"/>
      <c r="I48" s="26"/>
      <c r="J48" s="26">
        <f>E48</f>
        <v>17800</v>
      </c>
      <c r="K48" s="26">
        <v>17800</v>
      </c>
      <c r="L48" s="26"/>
      <c r="M48" s="26"/>
      <c r="N48" s="26"/>
      <c r="O48" s="26">
        <v>0</v>
      </c>
      <c r="P48" s="26">
        <f>K48+O48</f>
        <v>17800</v>
      </c>
      <c r="Q48" s="75"/>
      <c r="R48" s="26">
        <f>J48-P48</f>
        <v>0</v>
      </c>
    </row>
    <row r="49" spans="1:18" s="5" customFormat="1">
      <c r="A49" s="811"/>
      <c r="B49" s="1166" t="s">
        <v>35</v>
      </c>
      <c r="C49" s="1092"/>
      <c r="D49" s="58"/>
      <c r="E49" s="59">
        <f>SUM(E44:E48)</f>
        <v>101502.78</v>
      </c>
      <c r="F49" s="59">
        <f t="shared" ref="F49:L49" si="7">SUM(F44:F48)</f>
        <v>0</v>
      </c>
      <c r="G49" s="59">
        <f t="shared" si="7"/>
        <v>0</v>
      </c>
      <c r="H49" s="59">
        <f t="shared" si="7"/>
        <v>0</v>
      </c>
      <c r="I49" s="59">
        <f t="shared" si="7"/>
        <v>0</v>
      </c>
      <c r="J49" s="59">
        <f t="shared" si="7"/>
        <v>101502.78</v>
      </c>
      <c r="K49" s="59">
        <f t="shared" si="7"/>
        <v>101502.78</v>
      </c>
      <c r="L49" s="59">
        <f t="shared" si="7"/>
        <v>0</v>
      </c>
      <c r="M49" s="59">
        <f t="shared" ref="M49:R49" si="8">SUM(M44:M48)</f>
        <v>0</v>
      </c>
      <c r="N49" s="59">
        <f t="shared" si="8"/>
        <v>0</v>
      </c>
      <c r="O49" s="59">
        <f t="shared" si="8"/>
        <v>0</v>
      </c>
      <c r="P49" s="59">
        <f t="shared" si="8"/>
        <v>101502.78</v>
      </c>
      <c r="Q49" s="59">
        <f t="shared" si="8"/>
        <v>0</v>
      </c>
      <c r="R49" s="59">
        <f t="shared" si="8"/>
        <v>0</v>
      </c>
    </row>
    <row r="50" spans="1:18">
      <c r="A50" s="807"/>
      <c r="B50" s="63" t="s">
        <v>36</v>
      </c>
      <c r="C50" s="28" t="s">
        <v>37</v>
      </c>
      <c r="D50" s="29"/>
      <c r="E50" s="26">
        <v>19616</v>
      </c>
      <c r="F50" s="26"/>
      <c r="G50" s="26"/>
      <c r="H50" s="26"/>
      <c r="I50" s="26"/>
      <c r="J50" s="26">
        <v>19616</v>
      </c>
      <c r="K50" s="26">
        <v>19616</v>
      </c>
      <c r="L50" s="26"/>
      <c r="M50" s="26"/>
      <c r="N50" s="26"/>
      <c r="O50" s="26">
        <v>0</v>
      </c>
      <c r="P50" s="26">
        <f t="shared" ref="P50:P58" si="9">K50+O50</f>
        <v>19616</v>
      </c>
      <c r="Q50" s="75"/>
      <c r="R50" s="26">
        <f t="shared" ref="R50:R57" si="10">J50-P50</f>
        <v>0</v>
      </c>
    </row>
    <row r="51" spans="1:18" ht="40.5">
      <c r="A51" s="807"/>
      <c r="B51" s="63" t="s">
        <v>36</v>
      </c>
      <c r="C51" s="28" t="s">
        <v>38</v>
      </c>
      <c r="D51" s="29"/>
      <c r="E51" s="26">
        <v>15750</v>
      </c>
      <c r="F51" s="26"/>
      <c r="G51" s="26"/>
      <c r="H51" s="26"/>
      <c r="I51" s="26"/>
      <c r="J51" s="26">
        <v>15750</v>
      </c>
      <c r="K51" s="26">
        <v>15750</v>
      </c>
      <c r="L51" s="26"/>
      <c r="M51" s="26"/>
      <c r="N51" s="26"/>
      <c r="O51" s="26">
        <v>0</v>
      </c>
      <c r="P51" s="26">
        <f t="shared" si="9"/>
        <v>15750</v>
      </c>
      <c r="Q51" s="75"/>
      <c r="R51" s="26">
        <f t="shared" si="10"/>
        <v>0</v>
      </c>
    </row>
    <row r="52" spans="1:18">
      <c r="A52" s="807"/>
      <c r="B52" s="63" t="s">
        <v>36</v>
      </c>
      <c r="C52" s="60" t="s">
        <v>39</v>
      </c>
      <c r="D52" s="29"/>
      <c r="E52" s="26">
        <v>26316</v>
      </c>
      <c r="F52" s="26"/>
      <c r="G52" s="26"/>
      <c r="H52" s="26"/>
      <c r="I52" s="26"/>
      <c r="J52" s="26">
        <v>26316</v>
      </c>
      <c r="K52" s="26">
        <v>26316</v>
      </c>
      <c r="L52" s="26"/>
      <c r="M52" s="26"/>
      <c r="N52" s="26"/>
      <c r="O52" s="26">
        <v>0</v>
      </c>
      <c r="P52" s="26">
        <f t="shared" si="9"/>
        <v>26316</v>
      </c>
      <c r="Q52" s="75"/>
      <c r="R52" s="26">
        <f t="shared" si="10"/>
        <v>0</v>
      </c>
    </row>
    <row r="53" spans="1:18">
      <c r="A53" s="807"/>
      <c r="B53" s="63" t="s">
        <v>36</v>
      </c>
      <c r="C53" s="61" t="s">
        <v>40</v>
      </c>
      <c r="D53" s="50"/>
      <c r="E53" s="51">
        <v>28350</v>
      </c>
      <c r="F53" s="26"/>
      <c r="G53" s="51"/>
      <c r="H53" s="51"/>
      <c r="I53" s="51"/>
      <c r="J53" s="26">
        <v>28350</v>
      </c>
      <c r="K53" s="51">
        <v>28350</v>
      </c>
      <c r="L53" s="51"/>
      <c r="M53" s="51"/>
      <c r="N53" s="51"/>
      <c r="O53" s="26">
        <v>0</v>
      </c>
      <c r="P53" s="26">
        <f t="shared" si="9"/>
        <v>28350</v>
      </c>
      <c r="Q53" s="80"/>
      <c r="R53" s="26">
        <f t="shared" si="10"/>
        <v>0</v>
      </c>
    </row>
    <row r="54" spans="1:18">
      <c r="A54" s="807"/>
      <c r="B54" s="63" t="s">
        <v>36</v>
      </c>
      <c r="C54" s="61" t="s">
        <v>41</v>
      </c>
      <c r="D54" s="29"/>
      <c r="E54" s="26">
        <v>1999</v>
      </c>
      <c r="F54" s="26"/>
      <c r="G54" s="62"/>
      <c r="H54" s="62"/>
      <c r="I54" s="62"/>
      <c r="J54" s="26">
        <v>1999</v>
      </c>
      <c r="K54" s="26">
        <v>1999</v>
      </c>
      <c r="L54" s="26"/>
      <c r="M54" s="62"/>
      <c r="N54" s="62"/>
      <c r="O54" s="26">
        <v>0</v>
      </c>
      <c r="P54" s="26">
        <f t="shared" si="9"/>
        <v>1999</v>
      </c>
      <c r="Q54" s="75"/>
      <c r="R54" s="26">
        <f t="shared" si="10"/>
        <v>0</v>
      </c>
    </row>
    <row r="55" spans="1:18">
      <c r="A55" s="807"/>
      <c r="B55" s="63" t="s">
        <v>36</v>
      </c>
      <c r="C55" s="61" t="s">
        <v>41</v>
      </c>
      <c r="D55" s="50"/>
      <c r="E55" s="51">
        <v>1999</v>
      </c>
      <c r="F55" s="26"/>
      <c r="G55" s="26"/>
      <c r="H55" s="26"/>
      <c r="I55" s="26"/>
      <c r="J55" s="26">
        <v>1999</v>
      </c>
      <c r="K55" s="51">
        <v>1999</v>
      </c>
      <c r="L55" s="51"/>
      <c r="M55" s="26"/>
      <c r="N55" s="26"/>
      <c r="O55" s="26">
        <v>0</v>
      </c>
      <c r="P55" s="26">
        <f t="shared" si="9"/>
        <v>1999</v>
      </c>
      <c r="Q55" s="75"/>
      <c r="R55" s="26">
        <f t="shared" si="10"/>
        <v>0</v>
      </c>
    </row>
    <row r="56" spans="1:18">
      <c r="A56" s="807"/>
      <c r="B56" s="63" t="s">
        <v>42</v>
      </c>
      <c r="C56" s="61" t="s">
        <v>43</v>
      </c>
      <c r="D56" s="29"/>
      <c r="E56" s="62">
        <v>29435</v>
      </c>
      <c r="F56" s="26"/>
      <c r="G56" s="62"/>
      <c r="H56" s="26"/>
      <c r="I56" s="26"/>
      <c r="J56" s="26">
        <v>29435</v>
      </c>
      <c r="K56" s="26">
        <v>29435</v>
      </c>
      <c r="L56" s="26"/>
      <c r="M56" s="26"/>
      <c r="N56" s="62"/>
      <c r="O56" s="62">
        <v>0</v>
      </c>
      <c r="P56" s="26">
        <f t="shared" si="9"/>
        <v>29435</v>
      </c>
      <c r="Q56" s="75"/>
      <c r="R56" s="26">
        <f t="shared" si="10"/>
        <v>0</v>
      </c>
    </row>
    <row r="57" spans="1:18">
      <c r="A57" s="807"/>
      <c r="B57" s="63" t="s">
        <v>44</v>
      </c>
      <c r="C57" s="61" t="s">
        <v>45</v>
      </c>
      <c r="D57" s="29"/>
      <c r="E57" s="62">
        <v>49850</v>
      </c>
      <c r="F57" s="51"/>
      <c r="G57" s="62"/>
      <c r="H57" s="26"/>
      <c r="I57" s="26"/>
      <c r="J57" s="51">
        <v>49850</v>
      </c>
      <c r="K57" s="51">
        <v>49850</v>
      </c>
      <c r="L57" s="51"/>
      <c r="M57" s="26"/>
      <c r="N57" s="62"/>
      <c r="O57" s="81">
        <v>0</v>
      </c>
      <c r="P57" s="38">
        <f t="shared" si="9"/>
        <v>49850</v>
      </c>
      <c r="Q57" s="78"/>
      <c r="R57" s="38">
        <f t="shared" si="10"/>
        <v>0</v>
      </c>
    </row>
    <row r="58" spans="1:18" ht="40.5">
      <c r="A58" s="807"/>
      <c r="B58" s="63" t="s">
        <v>42</v>
      </c>
      <c r="C58" s="28" t="s">
        <v>46</v>
      </c>
      <c r="D58" s="64" t="s">
        <v>47</v>
      </c>
      <c r="E58" s="26">
        <v>10770</v>
      </c>
      <c r="F58" s="26">
        <v>0</v>
      </c>
      <c r="G58" s="26"/>
      <c r="H58" s="26"/>
      <c r="I58" s="26"/>
      <c r="J58" s="26">
        <v>10770</v>
      </c>
      <c r="K58" s="26">
        <v>10770</v>
      </c>
      <c r="L58" s="26"/>
      <c r="M58" s="26"/>
      <c r="N58" s="26"/>
      <c r="O58" s="38">
        <v>0</v>
      </c>
      <c r="P58" s="26">
        <f t="shared" si="9"/>
        <v>10770</v>
      </c>
      <c r="Q58" s="75"/>
      <c r="R58" s="26"/>
    </row>
    <row r="59" spans="1:18" s="5" customFormat="1">
      <c r="A59" s="811"/>
      <c r="B59" s="1093" t="s">
        <v>48</v>
      </c>
      <c r="C59" s="1094"/>
      <c r="D59" s="65"/>
      <c r="E59" s="59">
        <f>SUM(E50:E58)</f>
        <v>184085</v>
      </c>
      <c r="F59" s="59">
        <f t="shared" ref="F59:K59" si="11">SUM(F50:F58)</f>
        <v>0</v>
      </c>
      <c r="G59" s="59">
        <f t="shared" si="11"/>
        <v>0</v>
      </c>
      <c r="H59" s="59">
        <f t="shared" si="11"/>
        <v>0</v>
      </c>
      <c r="I59" s="59">
        <f t="shared" si="11"/>
        <v>0</v>
      </c>
      <c r="J59" s="59">
        <f t="shared" si="11"/>
        <v>184085</v>
      </c>
      <c r="K59" s="59">
        <f t="shared" si="11"/>
        <v>184085</v>
      </c>
      <c r="L59" s="59">
        <f t="shared" ref="L59:R59" si="12">SUM(L50:L58)</f>
        <v>0</v>
      </c>
      <c r="M59" s="59">
        <f t="shared" si="12"/>
        <v>0</v>
      </c>
      <c r="N59" s="59">
        <f t="shared" si="12"/>
        <v>0</v>
      </c>
      <c r="O59" s="59">
        <f t="shared" si="12"/>
        <v>0</v>
      </c>
      <c r="P59" s="59">
        <f t="shared" si="12"/>
        <v>184085</v>
      </c>
      <c r="Q59" s="59">
        <f t="shared" si="12"/>
        <v>0</v>
      </c>
      <c r="R59" s="59">
        <f t="shared" si="12"/>
        <v>0</v>
      </c>
    </row>
    <row r="60" spans="1:18" s="3" customFormat="1">
      <c r="A60" s="809"/>
      <c r="B60" s="773" t="s">
        <v>28</v>
      </c>
      <c r="C60" s="66" t="s">
        <v>23</v>
      </c>
      <c r="D60" s="67"/>
      <c r="E60" s="68">
        <f>SUM(E49+E59)</f>
        <v>285587.78000000003</v>
      </c>
      <c r="F60" s="68">
        <f t="shared" ref="F60:K60" si="13">SUM(F49+F59)</f>
        <v>0</v>
      </c>
      <c r="G60" s="68">
        <f t="shared" si="13"/>
        <v>0</v>
      </c>
      <c r="H60" s="68">
        <f t="shared" si="13"/>
        <v>0</v>
      </c>
      <c r="I60" s="68">
        <f t="shared" si="13"/>
        <v>0</v>
      </c>
      <c r="J60" s="68">
        <f t="shared" si="13"/>
        <v>285587.78000000003</v>
      </c>
      <c r="K60" s="68">
        <f t="shared" si="13"/>
        <v>285587.78000000003</v>
      </c>
      <c r="L60" s="68">
        <f t="shared" ref="L60:R60" si="14">SUM(L49+L59)</f>
        <v>0</v>
      </c>
      <c r="M60" s="68">
        <f t="shared" si="14"/>
        <v>0</v>
      </c>
      <c r="N60" s="68">
        <f t="shared" si="14"/>
        <v>0</v>
      </c>
      <c r="O60" s="68">
        <f t="shared" si="14"/>
        <v>0</v>
      </c>
      <c r="P60" s="68">
        <f t="shared" si="14"/>
        <v>285587.78000000003</v>
      </c>
      <c r="Q60" s="68">
        <f t="shared" si="14"/>
        <v>0</v>
      </c>
      <c r="R60" s="68">
        <f t="shared" si="14"/>
        <v>0</v>
      </c>
    </row>
    <row r="61" spans="1:18">
      <c r="A61" s="807"/>
      <c r="B61" s="1074" t="s">
        <v>49</v>
      </c>
      <c r="C61" s="1074"/>
      <c r="D61" s="1075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82"/>
      <c r="R61" s="85"/>
    </row>
    <row r="62" spans="1:18">
      <c r="A62" s="807"/>
      <c r="B62" s="63" t="s">
        <v>50</v>
      </c>
      <c r="C62" s="60" t="s">
        <v>51</v>
      </c>
      <c r="D62" s="31"/>
      <c r="E62" s="62">
        <v>3000</v>
      </c>
      <c r="F62" s="62"/>
      <c r="G62" s="62"/>
      <c r="H62" s="62"/>
      <c r="I62" s="62"/>
      <c r="J62" s="62">
        <v>3000</v>
      </c>
      <c r="K62" s="62">
        <v>3000</v>
      </c>
      <c r="L62" s="62"/>
      <c r="M62" s="62"/>
      <c r="N62" s="51"/>
      <c r="O62" s="51">
        <v>0</v>
      </c>
      <c r="P62" s="26">
        <f t="shared" ref="P62:P77" si="15">K62+O62</f>
        <v>3000</v>
      </c>
      <c r="Q62" s="75"/>
      <c r="R62" s="26">
        <f t="shared" ref="R62:R77" si="16">J62-P62</f>
        <v>0</v>
      </c>
    </row>
    <row r="63" spans="1:18">
      <c r="A63" s="807"/>
      <c r="B63" s="63" t="s">
        <v>50</v>
      </c>
      <c r="C63" s="60" t="s">
        <v>52</v>
      </c>
      <c r="D63" s="31"/>
      <c r="E63" s="62">
        <v>7000</v>
      </c>
      <c r="F63" s="62"/>
      <c r="G63" s="62"/>
      <c r="H63" s="62"/>
      <c r="I63" s="62"/>
      <c r="J63" s="62">
        <v>7000</v>
      </c>
      <c r="K63" s="62">
        <v>7000</v>
      </c>
      <c r="L63" s="62"/>
      <c r="M63" s="62"/>
      <c r="N63" s="62"/>
      <c r="O63" s="26">
        <v>0</v>
      </c>
      <c r="P63" s="26">
        <f t="shared" si="15"/>
        <v>7000</v>
      </c>
      <c r="Q63" s="75"/>
      <c r="R63" s="26">
        <f t="shared" si="16"/>
        <v>0</v>
      </c>
    </row>
    <row r="64" spans="1:18">
      <c r="A64" s="807"/>
      <c r="B64" s="63" t="s">
        <v>50</v>
      </c>
      <c r="C64" s="60" t="s">
        <v>53</v>
      </c>
      <c r="D64" s="31"/>
      <c r="E64" s="62">
        <v>6500</v>
      </c>
      <c r="F64" s="62"/>
      <c r="G64" s="62"/>
      <c r="H64" s="62"/>
      <c r="I64" s="62"/>
      <c r="J64" s="62">
        <v>6500</v>
      </c>
      <c r="K64" s="62">
        <v>6500</v>
      </c>
      <c r="L64" s="62"/>
      <c r="M64" s="62"/>
      <c r="N64" s="26"/>
      <c r="O64" s="26">
        <v>0</v>
      </c>
      <c r="P64" s="48">
        <f t="shared" si="15"/>
        <v>6500</v>
      </c>
      <c r="Q64" s="75"/>
      <c r="R64" s="26">
        <f t="shared" si="16"/>
        <v>0</v>
      </c>
    </row>
    <row r="65" spans="1:18">
      <c r="A65" s="807"/>
      <c r="B65" s="63" t="s">
        <v>50</v>
      </c>
      <c r="C65" s="60" t="s">
        <v>54</v>
      </c>
      <c r="D65" s="31"/>
      <c r="E65" s="62">
        <v>2500</v>
      </c>
      <c r="F65" s="62"/>
      <c r="G65" s="62"/>
      <c r="H65" s="62"/>
      <c r="I65" s="62"/>
      <c r="J65" s="62">
        <v>2500</v>
      </c>
      <c r="K65" s="62">
        <v>2500</v>
      </c>
      <c r="L65" s="62"/>
      <c r="M65" s="62"/>
      <c r="N65" s="51"/>
      <c r="O65" s="26">
        <v>0</v>
      </c>
      <c r="P65" s="51">
        <f t="shared" si="15"/>
        <v>2500</v>
      </c>
      <c r="Q65" s="75"/>
      <c r="R65" s="26">
        <f t="shared" si="16"/>
        <v>0</v>
      </c>
    </row>
    <row r="66" spans="1:18">
      <c r="A66" s="807"/>
      <c r="B66" s="63" t="s">
        <v>50</v>
      </c>
      <c r="C66" s="60" t="s">
        <v>55</v>
      </c>
      <c r="D66" s="31"/>
      <c r="E66" s="62">
        <v>8000</v>
      </c>
      <c r="F66" s="62"/>
      <c r="G66" s="62"/>
      <c r="H66" s="62"/>
      <c r="I66" s="62"/>
      <c r="J66" s="62">
        <v>8000</v>
      </c>
      <c r="K66" s="62">
        <v>8000</v>
      </c>
      <c r="L66" s="62"/>
      <c r="M66" s="62"/>
      <c r="N66" s="62"/>
      <c r="O66" s="62">
        <v>0</v>
      </c>
      <c r="P66" s="62">
        <f t="shared" si="15"/>
        <v>8000</v>
      </c>
      <c r="Q66" s="75"/>
      <c r="R66" s="26">
        <f t="shared" si="16"/>
        <v>0</v>
      </c>
    </row>
    <row r="67" spans="1:18">
      <c r="A67" s="807"/>
      <c r="B67" s="63" t="s">
        <v>50</v>
      </c>
      <c r="C67" s="60" t="s">
        <v>56</v>
      </c>
      <c r="D67" s="31"/>
      <c r="E67" s="62">
        <v>8500</v>
      </c>
      <c r="F67" s="62"/>
      <c r="G67" s="62"/>
      <c r="H67" s="62"/>
      <c r="I67" s="62"/>
      <c r="J67" s="62">
        <v>8500</v>
      </c>
      <c r="K67" s="62">
        <v>8500</v>
      </c>
      <c r="L67" s="62"/>
      <c r="M67" s="62"/>
      <c r="N67" s="62"/>
      <c r="O67" s="26">
        <v>0</v>
      </c>
      <c r="P67" s="62">
        <f t="shared" si="15"/>
        <v>8500</v>
      </c>
      <c r="Q67" s="131"/>
      <c r="R67" s="26">
        <f t="shared" si="16"/>
        <v>0</v>
      </c>
    </row>
    <row r="68" spans="1:18">
      <c r="A68" s="807"/>
      <c r="B68" s="63" t="s">
        <v>50</v>
      </c>
      <c r="C68" s="60" t="s">
        <v>57</v>
      </c>
      <c r="D68" s="31"/>
      <c r="E68" s="62">
        <v>8500</v>
      </c>
      <c r="F68" s="62"/>
      <c r="G68" s="62"/>
      <c r="H68" s="62"/>
      <c r="I68" s="62"/>
      <c r="J68" s="62">
        <v>8500</v>
      </c>
      <c r="K68" s="62">
        <v>8500</v>
      </c>
      <c r="L68" s="62"/>
      <c r="M68" s="62"/>
      <c r="N68" s="26"/>
      <c r="O68" s="48">
        <v>0</v>
      </c>
      <c r="P68" s="62">
        <f t="shared" si="15"/>
        <v>8500</v>
      </c>
      <c r="Q68" s="131"/>
      <c r="R68" s="26">
        <f t="shared" si="16"/>
        <v>0</v>
      </c>
    </row>
    <row r="69" spans="1:18">
      <c r="A69" s="807"/>
      <c r="B69" s="63" t="s">
        <v>50</v>
      </c>
      <c r="C69" s="60" t="s">
        <v>58</v>
      </c>
      <c r="D69" s="31"/>
      <c r="E69" s="62">
        <v>9500</v>
      </c>
      <c r="F69" s="62"/>
      <c r="G69" s="62"/>
      <c r="H69" s="62"/>
      <c r="I69" s="62"/>
      <c r="J69" s="62">
        <v>9500</v>
      </c>
      <c r="K69" s="62">
        <v>9500</v>
      </c>
      <c r="L69" s="62"/>
      <c r="M69" s="62"/>
      <c r="N69" s="51"/>
      <c r="O69" s="51">
        <v>0</v>
      </c>
      <c r="P69" s="62">
        <f t="shared" si="15"/>
        <v>9500</v>
      </c>
      <c r="Q69" s="131"/>
      <c r="R69" s="26">
        <f t="shared" si="16"/>
        <v>0</v>
      </c>
    </row>
    <row r="70" spans="1:18">
      <c r="A70" s="807"/>
      <c r="B70" s="63" t="s">
        <v>50</v>
      </c>
      <c r="C70" s="60" t="s">
        <v>59</v>
      </c>
      <c r="D70" s="31"/>
      <c r="E70" s="62">
        <v>8000</v>
      </c>
      <c r="F70" s="62"/>
      <c r="G70" s="62"/>
      <c r="H70" s="62"/>
      <c r="I70" s="62"/>
      <c r="J70" s="62">
        <v>8000</v>
      </c>
      <c r="K70" s="62">
        <v>8000</v>
      </c>
      <c r="L70" s="62"/>
      <c r="M70" s="62"/>
      <c r="N70" s="26"/>
      <c r="O70" s="62">
        <v>0</v>
      </c>
      <c r="P70" s="26">
        <f t="shared" si="15"/>
        <v>8000</v>
      </c>
      <c r="Q70" s="75"/>
      <c r="R70" s="26">
        <f t="shared" si="16"/>
        <v>0</v>
      </c>
    </row>
    <row r="71" spans="1:18">
      <c r="A71" s="807"/>
      <c r="B71" s="63" t="s">
        <v>50</v>
      </c>
      <c r="C71" s="60" t="s">
        <v>51</v>
      </c>
      <c r="D71" s="31"/>
      <c r="E71" s="62">
        <v>2000</v>
      </c>
      <c r="F71" s="62"/>
      <c r="G71" s="62"/>
      <c r="H71" s="62"/>
      <c r="I71" s="62"/>
      <c r="J71" s="62">
        <v>2000</v>
      </c>
      <c r="K71" s="62">
        <v>2000</v>
      </c>
      <c r="L71" s="62"/>
      <c r="M71" s="62"/>
      <c r="N71" s="51"/>
      <c r="O71" s="62">
        <v>0</v>
      </c>
      <c r="P71" s="51">
        <f t="shared" si="15"/>
        <v>2000</v>
      </c>
      <c r="Q71" s="80"/>
      <c r="R71" s="26">
        <f t="shared" si="16"/>
        <v>0</v>
      </c>
    </row>
    <row r="72" spans="1:18">
      <c r="A72" s="807"/>
      <c r="B72" s="63" t="s">
        <v>50</v>
      </c>
      <c r="C72" s="60" t="s">
        <v>60</v>
      </c>
      <c r="D72" s="31"/>
      <c r="E72" s="62">
        <v>9500</v>
      </c>
      <c r="F72" s="62"/>
      <c r="G72" s="62"/>
      <c r="H72" s="62"/>
      <c r="I72" s="62"/>
      <c r="J72" s="62">
        <v>9500</v>
      </c>
      <c r="K72" s="62">
        <v>9500</v>
      </c>
      <c r="L72" s="62"/>
      <c r="M72" s="62"/>
      <c r="N72" s="26"/>
      <c r="O72" s="62">
        <v>0</v>
      </c>
      <c r="P72" s="26">
        <f t="shared" si="15"/>
        <v>9500</v>
      </c>
      <c r="Q72" s="75"/>
      <c r="R72" s="26">
        <f t="shared" si="16"/>
        <v>0</v>
      </c>
    </row>
    <row r="73" spans="1:18">
      <c r="A73" s="807"/>
      <c r="B73" s="63" t="s">
        <v>50</v>
      </c>
      <c r="C73" s="60" t="s">
        <v>61</v>
      </c>
      <c r="D73" s="31"/>
      <c r="E73" s="62">
        <v>7500</v>
      </c>
      <c r="F73" s="62"/>
      <c r="G73" s="62"/>
      <c r="H73" s="62"/>
      <c r="I73" s="62"/>
      <c r="J73" s="62">
        <v>7500</v>
      </c>
      <c r="K73" s="62">
        <v>7500</v>
      </c>
      <c r="L73" s="62"/>
      <c r="M73" s="62"/>
      <c r="N73" s="51"/>
      <c r="O73" s="62">
        <v>0</v>
      </c>
      <c r="P73" s="26">
        <f t="shared" si="15"/>
        <v>7500</v>
      </c>
      <c r="Q73" s="75"/>
      <c r="R73" s="26">
        <f t="shared" si="16"/>
        <v>0</v>
      </c>
    </row>
    <row r="74" spans="1:18">
      <c r="A74" s="807"/>
      <c r="B74" s="63" t="s">
        <v>50</v>
      </c>
      <c r="C74" s="60" t="s">
        <v>62</v>
      </c>
      <c r="D74" s="31"/>
      <c r="E74" s="62">
        <v>8000</v>
      </c>
      <c r="F74" s="62"/>
      <c r="G74" s="62"/>
      <c r="H74" s="62"/>
      <c r="I74" s="62"/>
      <c r="J74" s="62">
        <v>8000</v>
      </c>
      <c r="K74" s="62">
        <v>8000</v>
      </c>
      <c r="L74" s="62"/>
      <c r="M74" s="62"/>
      <c r="N74" s="62"/>
      <c r="O74" s="62">
        <v>0</v>
      </c>
      <c r="P74" s="26">
        <f t="shared" si="15"/>
        <v>8000</v>
      </c>
      <c r="Q74" s="75"/>
      <c r="R74" s="26">
        <f t="shared" si="16"/>
        <v>0</v>
      </c>
    </row>
    <row r="75" spans="1:18">
      <c r="A75" s="807"/>
      <c r="B75" s="63" t="s">
        <v>50</v>
      </c>
      <c r="C75" s="60" t="s">
        <v>63</v>
      </c>
      <c r="D75" s="31"/>
      <c r="E75" s="62">
        <v>5500</v>
      </c>
      <c r="F75" s="62"/>
      <c r="G75" s="62"/>
      <c r="H75" s="62"/>
      <c r="I75" s="62"/>
      <c r="J75" s="62">
        <v>5500</v>
      </c>
      <c r="K75" s="62">
        <v>5500</v>
      </c>
      <c r="L75" s="62"/>
      <c r="M75" s="62"/>
      <c r="N75" s="62"/>
      <c r="O75" s="62">
        <v>0</v>
      </c>
      <c r="P75" s="26">
        <f t="shared" si="15"/>
        <v>5500</v>
      </c>
      <c r="Q75" s="75"/>
      <c r="R75" s="26">
        <f t="shared" si="16"/>
        <v>0</v>
      </c>
    </row>
    <row r="76" spans="1:18">
      <c r="A76" s="807"/>
      <c r="B76" s="63" t="s">
        <v>50</v>
      </c>
      <c r="C76" s="60" t="s">
        <v>64</v>
      </c>
      <c r="D76" s="31"/>
      <c r="E76" s="62">
        <v>2600</v>
      </c>
      <c r="F76" s="62"/>
      <c r="G76" s="62"/>
      <c r="H76" s="62"/>
      <c r="I76" s="62"/>
      <c r="J76" s="62">
        <v>2600</v>
      </c>
      <c r="K76" s="62">
        <v>2600</v>
      </c>
      <c r="L76" s="62"/>
      <c r="M76" s="62"/>
      <c r="N76" s="26"/>
      <c r="O76" s="62">
        <v>0</v>
      </c>
      <c r="P76" s="51">
        <f t="shared" si="15"/>
        <v>2600</v>
      </c>
      <c r="Q76" s="80"/>
      <c r="R76" s="26">
        <f t="shared" si="16"/>
        <v>0</v>
      </c>
    </row>
    <row r="77" spans="1:18">
      <c r="A77" s="807"/>
      <c r="B77" s="63" t="s">
        <v>50</v>
      </c>
      <c r="C77" s="60" t="s">
        <v>64</v>
      </c>
      <c r="D77" s="86"/>
      <c r="E77" s="87">
        <v>3300</v>
      </c>
      <c r="F77" s="87"/>
      <c r="G77" s="87"/>
      <c r="H77" s="87"/>
      <c r="I77" s="87"/>
      <c r="J77" s="87">
        <v>3300</v>
      </c>
      <c r="K77" s="87">
        <v>3300</v>
      </c>
      <c r="L77" s="87"/>
      <c r="M77" s="87"/>
      <c r="N77" s="87"/>
      <c r="O77" s="87">
        <v>0</v>
      </c>
      <c r="P77" s="87">
        <f t="shared" si="15"/>
        <v>3300</v>
      </c>
      <c r="Q77" s="132"/>
      <c r="R77" s="26">
        <f t="shared" si="16"/>
        <v>0</v>
      </c>
    </row>
    <row r="78" spans="1:18" s="2" customFormat="1" ht="40.5">
      <c r="A78" s="808"/>
      <c r="B78" s="774" t="s">
        <v>363</v>
      </c>
      <c r="C78" s="89" t="s">
        <v>364</v>
      </c>
      <c r="D78" s="90"/>
      <c r="E78" s="91">
        <v>0</v>
      </c>
      <c r="F78" s="91">
        <v>207500</v>
      </c>
      <c r="G78" s="91">
        <v>207500</v>
      </c>
      <c r="H78" s="91"/>
      <c r="I78" s="91"/>
      <c r="J78" s="91">
        <v>0</v>
      </c>
      <c r="K78" s="91"/>
      <c r="L78" s="91"/>
      <c r="M78" s="91"/>
      <c r="N78" s="91"/>
      <c r="O78" s="91"/>
      <c r="P78" s="91">
        <v>0</v>
      </c>
      <c r="Q78" s="133"/>
      <c r="R78" s="91">
        <v>0</v>
      </c>
    </row>
    <row r="79" spans="1:18" s="6" customFormat="1" ht="60.75">
      <c r="A79" s="812"/>
      <c r="B79" s="775" t="s">
        <v>49</v>
      </c>
      <c r="C79" s="92" t="s">
        <v>23</v>
      </c>
      <c r="D79" s="93"/>
      <c r="E79" s="94">
        <f>SUM(E62:E78)</f>
        <v>99900</v>
      </c>
      <c r="F79" s="94">
        <f t="shared" ref="F79:R79" si="17">SUM(F62:F78)</f>
        <v>207500</v>
      </c>
      <c r="G79" s="94">
        <f t="shared" si="17"/>
        <v>207500</v>
      </c>
      <c r="H79" s="94">
        <f t="shared" si="17"/>
        <v>0</v>
      </c>
      <c r="I79" s="94">
        <f t="shared" si="17"/>
        <v>0</v>
      </c>
      <c r="J79" s="94">
        <f t="shared" si="17"/>
        <v>99900</v>
      </c>
      <c r="K79" s="94">
        <f t="shared" si="17"/>
        <v>99900</v>
      </c>
      <c r="L79" s="94">
        <f t="shared" si="17"/>
        <v>0</v>
      </c>
      <c r="M79" s="94">
        <f t="shared" si="17"/>
        <v>0</v>
      </c>
      <c r="N79" s="94">
        <f t="shared" si="17"/>
        <v>0</v>
      </c>
      <c r="O79" s="94">
        <f t="shared" si="17"/>
        <v>0</v>
      </c>
      <c r="P79" s="94">
        <f t="shared" si="17"/>
        <v>99900</v>
      </c>
      <c r="Q79" s="94">
        <f t="shared" si="17"/>
        <v>0</v>
      </c>
      <c r="R79" s="94">
        <f t="shared" si="17"/>
        <v>0</v>
      </c>
    </row>
    <row r="80" spans="1:18">
      <c r="A80" s="807"/>
      <c r="B80" s="774"/>
      <c r="C80" s="95" t="s">
        <v>65</v>
      </c>
      <c r="D80" s="96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77"/>
      <c r="R80" s="26"/>
    </row>
    <row r="81" spans="1:18">
      <c r="A81" s="807"/>
      <c r="B81" s="1167" t="s">
        <v>28</v>
      </c>
      <c r="C81" s="1079"/>
      <c r="D81" s="96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77"/>
      <c r="R81" s="26"/>
    </row>
    <row r="82" spans="1:18">
      <c r="A82" s="807"/>
      <c r="B82" s="769" t="s">
        <v>18</v>
      </c>
      <c r="C82" s="28" t="s">
        <v>30</v>
      </c>
      <c r="D82" s="29"/>
      <c r="E82" s="26">
        <v>28254</v>
      </c>
      <c r="F82" s="26"/>
      <c r="G82" s="26"/>
      <c r="H82" s="26"/>
      <c r="I82" s="26"/>
      <c r="J82" s="26">
        <f>E82</f>
        <v>28254</v>
      </c>
      <c r="K82" s="26">
        <v>28254</v>
      </c>
      <c r="L82" s="26"/>
      <c r="M82" s="26"/>
      <c r="N82" s="26"/>
      <c r="O82" s="26">
        <v>0</v>
      </c>
      <c r="P82" s="26">
        <f>K82+O82</f>
        <v>28254</v>
      </c>
      <c r="Q82" s="75"/>
      <c r="R82" s="26">
        <f>J82-P82</f>
        <v>0</v>
      </c>
    </row>
    <row r="83" spans="1:18">
      <c r="A83" s="807"/>
      <c r="B83" s="63" t="s">
        <v>18</v>
      </c>
      <c r="C83" s="60" t="s">
        <v>66</v>
      </c>
      <c r="D83" s="31"/>
      <c r="E83" s="62">
        <v>28000</v>
      </c>
      <c r="F83" s="62"/>
      <c r="G83" s="62"/>
      <c r="H83" s="62"/>
      <c r="I83" s="62"/>
      <c r="J83" s="62">
        <f>E83</f>
        <v>28000</v>
      </c>
      <c r="K83" s="62">
        <v>28000</v>
      </c>
      <c r="L83" s="62"/>
      <c r="M83" s="62"/>
      <c r="N83" s="62"/>
      <c r="O83" s="62"/>
      <c r="P83" s="26">
        <f>K83+O83</f>
        <v>28000</v>
      </c>
      <c r="Q83" s="75"/>
      <c r="R83" s="26">
        <f>J83-P83</f>
        <v>0</v>
      </c>
    </row>
    <row r="84" spans="1:18" s="5" customFormat="1">
      <c r="A84" s="811"/>
      <c r="B84" s="776" t="s">
        <v>28</v>
      </c>
      <c r="C84" s="97" t="s">
        <v>23</v>
      </c>
      <c r="D84" s="98"/>
      <c r="E84" s="59">
        <f t="shared" ref="E84:K84" si="18">SUM(E82:E83)</f>
        <v>56254</v>
      </c>
      <c r="F84" s="59">
        <f t="shared" si="18"/>
        <v>0</v>
      </c>
      <c r="G84" s="59">
        <f t="shared" si="18"/>
        <v>0</v>
      </c>
      <c r="H84" s="59">
        <f t="shared" si="18"/>
        <v>0</v>
      </c>
      <c r="I84" s="59">
        <f t="shared" si="18"/>
        <v>0</v>
      </c>
      <c r="J84" s="59">
        <f t="shared" si="18"/>
        <v>56254</v>
      </c>
      <c r="K84" s="59">
        <f t="shared" si="18"/>
        <v>56254</v>
      </c>
      <c r="L84" s="59">
        <f t="shared" ref="L84:R84" si="19">SUM(L82:L83)</f>
        <v>0</v>
      </c>
      <c r="M84" s="59">
        <f t="shared" si="19"/>
        <v>0</v>
      </c>
      <c r="N84" s="59">
        <f t="shared" si="19"/>
        <v>0</v>
      </c>
      <c r="O84" s="59">
        <f t="shared" si="19"/>
        <v>0</v>
      </c>
      <c r="P84" s="59">
        <f t="shared" si="19"/>
        <v>56254</v>
      </c>
      <c r="Q84" s="59">
        <f t="shared" si="19"/>
        <v>0</v>
      </c>
      <c r="R84" s="59">
        <f t="shared" si="19"/>
        <v>0</v>
      </c>
    </row>
    <row r="85" spans="1:18">
      <c r="A85" s="807"/>
      <c r="B85" s="1074" t="s">
        <v>67</v>
      </c>
      <c r="C85" s="1074"/>
      <c r="D85" s="1075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77"/>
      <c r="R85" s="26"/>
    </row>
    <row r="86" spans="1:18">
      <c r="A86" s="807"/>
      <c r="B86" s="769" t="s">
        <v>18</v>
      </c>
      <c r="C86" s="28" t="s">
        <v>68</v>
      </c>
      <c r="D86" s="29"/>
      <c r="E86" s="26">
        <v>22000</v>
      </c>
      <c r="F86" s="26"/>
      <c r="G86" s="26"/>
      <c r="H86" s="26"/>
      <c r="I86" s="26"/>
      <c r="J86" s="26">
        <f>E86</f>
        <v>22000</v>
      </c>
      <c r="K86" s="26">
        <v>22000</v>
      </c>
      <c r="L86" s="26"/>
      <c r="M86" s="26"/>
      <c r="N86" s="26"/>
      <c r="O86" s="26">
        <v>0</v>
      </c>
      <c r="P86" s="26">
        <f>K86+O86</f>
        <v>22000</v>
      </c>
      <c r="Q86" s="75"/>
      <c r="R86" s="26">
        <f>J86-P86</f>
        <v>0</v>
      </c>
    </row>
    <row r="87" spans="1:18">
      <c r="A87" s="807"/>
      <c r="B87" s="769" t="s">
        <v>18</v>
      </c>
      <c r="C87" s="28" t="s">
        <v>69</v>
      </c>
      <c r="D87" s="29"/>
      <c r="E87" s="26">
        <v>6000</v>
      </c>
      <c r="F87" s="26"/>
      <c r="G87" s="26"/>
      <c r="H87" s="26"/>
      <c r="I87" s="26"/>
      <c r="J87" s="26">
        <f>E87</f>
        <v>6000</v>
      </c>
      <c r="K87" s="26">
        <v>6000</v>
      </c>
      <c r="L87" s="26"/>
      <c r="M87" s="26"/>
      <c r="N87" s="26"/>
      <c r="O87" s="26">
        <v>0</v>
      </c>
      <c r="P87" s="26">
        <f>K87+O87</f>
        <v>6000</v>
      </c>
      <c r="Q87" s="75"/>
      <c r="R87" s="26">
        <f>J87-P87</f>
        <v>0</v>
      </c>
    </row>
    <row r="88" spans="1:18">
      <c r="A88" s="807"/>
      <c r="B88" s="63" t="s">
        <v>18</v>
      </c>
      <c r="C88" s="60" t="s">
        <v>70</v>
      </c>
      <c r="D88" s="31"/>
      <c r="E88" s="62">
        <v>10000</v>
      </c>
      <c r="F88" s="62"/>
      <c r="G88" s="62"/>
      <c r="H88" s="62"/>
      <c r="I88" s="62"/>
      <c r="J88" s="62">
        <f>E88</f>
        <v>10000</v>
      </c>
      <c r="K88" s="62">
        <v>10000</v>
      </c>
      <c r="L88" s="62"/>
      <c r="M88" s="62"/>
      <c r="N88" s="62"/>
      <c r="O88" s="62">
        <v>0</v>
      </c>
      <c r="P88" s="26">
        <f>K88+O88</f>
        <v>10000</v>
      </c>
      <c r="Q88" s="75"/>
      <c r="R88" s="26">
        <f>J88-P88</f>
        <v>0</v>
      </c>
    </row>
    <row r="89" spans="1:18" s="6" customFormat="1" ht="20.25" customHeight="1">
      <c r="A89" s="812"/>
      <c r="B89" s="775" t="s">
        <v>365</v>
      </c>
      <c r="C89" s="92" t="s">
        <v>23</v>
      </c>
      <c r="D89" s="99"/>
      <c r="E89" s="94">
        <f>SUM(E86:E88)</f>
        <v>38000</v>
      </c>
      <c r="F89" s="94">
        <f t="shared" ref="F89:L89" si="20">SUM(F86:F88)</f>
        <v>0</v>
      </c>
      <c r="G89" s="94">
        <f t="shared" si="20"/>
        <v>0</v>
      </c>
      <c r="H89" s="94">
        <f t="shared" si="20"/>
        <v>0</v>
      </c>
      <c r="I89" s="94">
        <f t="shared" si="20"/>
        <v>0</v>
      </c>
      <c r="J89" s="94">
        <f t="shared" si="20"/>
        <v>38000</v>
      </c>
      <c r="K89" s="94">
        <f t="shared" si="20"/>
        <v>38000</v>
      </c>
      <c r="L89" s="94">
        <f t="shared" si="20"/>
        <v>0</v>
      </c>
      <c r="M89" s="94">
        <f t="shared" ref="M89:R89" si="21">SUM(M86:M88)</f>
        <v>0</v>
      </c>
      <c r="N89" s="94">
        <f t="shared" si="21"/>
        <v>0</v>
      </c>
      <c r="O89" s="94">
        <f t="shared" si="21"/>
        <v>0</v>
      </c>
      <c r="P89" s="94">
        <f t="shared" si="21"/>
        <v>38000</v>
      </c>
      <c r="Q89" s="94">
        <f t="shared" si="21"/>
        <v>0</v>
      </c>
      <c r="R89" s="94">
        <f t="shared" si="21"/>
        <v>0</v>
      </c>
    </row>
    <row r="90" spans="1:18" s="3" customFormat="1">
      <c r="A90" s="809"/>
      <c r="B90" s="1106" t="s">
        <v>71</v>
      </c>
      <c r="C90" s="1100"/>
      <c r="D90" s="52"/>
      <c r="E90" s="53">
        <f t="shared" ref="E90:K90" si="22">E84+E89</f>
        <v>94254</v>
      </c>
      <c r="F90" s="53">
        <f t="shared" si="22"/>
        <v>0</v>
      </c>
      <c r="G90" s="53">
        <f t="shared" si="22"/>
        <v>0</v>
      </c>
      <c r="H90" s="53">
        <f t="shared" si="22"/>
        <v>0</v>
      </c>
      <c r="I90" s="53">
        <f t="shared" si="22"/>
        <v>0</v>
      </c>
      <c r="J90" s="53">
        <f t="shared" si="22"/>
        <v>94254</v>
      </c>
      <c r="K90" s="53">
        <f t="shared" si="22"/>
        <v>94254</v>
      </c>
      <c r="L90" s="53">
        <f t="shared" ref="L90:R90" si="23">L84+L89</f>
        <v>0</v>
      </c>
      <c r="M90" s="53">
        <f t="shared" si="23"/>
        <v>0</v>
      </c>
      <c r="N90" s="53">
        <f t="shared" si="23"/>
        <v>0</v>
      </c>
      <c r="O90" s="53">
        <f t="shared" si="23"/>
        <v>0</v>
      </c>
      <c r="P90" s="53">
        <f t="shared" si="23"/>
        <v>94254</v>
      </c>
      <c r="Q90" s="53">
        <f t="shared" si="23"/>
        <v>0</v>
      </c>
      <c r="R90" s="53">
        <f t="shared" si="23"/>
        <v>0</v>
      </c>
    </row>
    <row r="91" spans="1:18">
      <c r="A91" s="807"/>
      <c r="B91" s="49"/>
      <c r="C91" s="101" t="s">
        <v>72</v>
      </c>
      <c r="D91" s="96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77"/>
      <c r="R91" s="26"/>
    </row>
    <row r="92" spans="1:18" ht="40.5">
      <c r="A92" s="807"/>
      <c r="B92" s="777"/>
      <c r="C92" s="103" t="s">
        <v>366</v>
      </c>
      <c r="D92" s="104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77"/>
      <c r="R92" s="26"/>
    </row>
    <row r="93" spans="1:18">
      <c r="A93" s="807"/>
      <c r="B93" s="774" t="s">
        <v>18</v>
      </c>
      <c r="C93" s="105" t="s">
        <v>73</v>
      </c>
      <c r="D93" s="29"/>
      <c r="E93" s="26">
        <v>12000</v>
      </c>
      <c r="F93" s="26"/>
      <c r="G93" s="26"/>
      <c r="H93" s="26"/>
      <c r="I93" s="26"/>
      <c r="J93" s="26">
        <f t="shared" ref="J93:J98" si="24">E93</f>
        <v>12000</v>
      </c>
      <c r="K93" s="26">
        <v>12000</v>
      </c>
      <c r="L93" s="26"/>
      <c r="M93" s="26"/>
      <c r="N93" s="26"/>
      <c r="O93" s="26">
        <v>0</v>
      </c>
      <c r="P93" s="26">
        <f t="shared" ref="P93:P99" si="25">K93+O93</f>
        <v>12000</v>
      </c>
      <c r="Q93" s="75"/>
      <c r="R93" s="26">
        <f t="shared" ref="R93:R99" si="26">J93-P93</f>
        <v>0</v>
      </c>
    </row>
    <row r="94" spans="1:18">
      <c r="A94" s="807"/>
      <c r="B94" s="769" t="s">
        <v>74</v>
      </c>
      <c r="C94" s="28" t="s">
        <v>75</v>
      </c>
      <c r="D94" s="29"/>
      <c r="E94" s="26">
        <v>7500</v>
      </c>
      <c r="F94" s="26"/>
      <c r="G94" s="26"/>
      <c r="H94" s="26"/>
      <c r="I94" s="26"/>
      <c r="J94" s="26">
        <f t="shared" si="24"/>
        <v>7500</v>
      </c>
      <c r="K94" s="26">
        <v>7500</v>
      </c>
      <c r="L94" s="26"/>
      <c r="M94" s="26"/>
      <c r="N94" s="26"/>
      <c r="O94" s="26">
        <v>0</v>
      </c>
      <c r="P94" s="26">
        <f t="shared" si="25"/>
        <v>7500</v>
      </c>
      <c r="Q94" s="75"/>
      <c r="R94" s="26">
        <f t="shared" si="26"/>
        <v>0</v>
      </c>
    </row>
    <row r="95" spans="1:18">
      <c r="A95" s="807"/>
      <c r="B95" s="769" t="s">
        <v>74</v>
      </c>
      <c r="C95" s="28" t="s">
        <v>76</v>
      </c>
      <c r="D95" s="29"/>
      <c r="E95" s="26">
        <v>2500</v>
      </c>
      <c r="F95" s="26"/>
      <c r="G95" s="26"/>
      <c r="H95" s="26"/>
      <c r="I95" s="26"/>
      <c r="J95" s="26">
        <f t="shared" si="24"/>
        <v>2500</v>
      </c>
      <c r="K95" s="26">
        <v>2500</v>
      </c>
      <c r="L95" s="26"/>
      <c r="M95" s="26"/>
      <c r="N95" s="26"/>
      <c r="O95" s="26">
        <v>0</v>
      </c>
      <c r="P95" s="26">
        <f t="shared" si="25"/>
        <v>2500</v>
      </c>
      <c r="Q95" s="75"/>
      <c r="R95" s="26">
        <f t="shared" si="26"/>
        <v>0</v>
      </c>
    </row>
    <row r="96" spans="1:18">
      <c r="A96" s="807"/>
      <c r="B96" s="769" t="s">
        <v>18</v>
      </c>
      <c r="C96" s="28" t="s">
        <v>77</v>
      </c>
      <c r="D96" s="29"/>
      <c r="E96" s="26">
        <v>3000</v>
      </c>
      <c r="F96" s="26"/>
      <c r="G96" s="26"/>
      <c r="H96" s="26"/>
      <c r="I96" s="26"/>
      <c r="J96" s="26">
        <f t="shared" si="24"/>
        <v>3000</v>
      </c>
      <c r="K96" s="26">
        <v>3000</v>
      </c>
      <c r="L96" s="26"/>
      <c r="M96" s="26"/>
      <c r="N96" s="26"/>
      <c r="O96" s="26">
        <v>0</v>
      </c>
      <c r="P96" s="26">
        <f t="shared" si="25"/>
        <v>3000</v>
      </c>
      <c r="Q96" s="75"/>
      <c r="R96" s="26">
        <f t="shared" si="26"/>
        <v>0</v>
      </c>
    </row>
    <row r="97" spans="1:18">
      <c r="A97" s="807"/>
      <c r="B97" s="769" t="s">
        <v>74</v>
      </c>
      <c r="C97" s="28" t="s">
        <v>78</v>
      </c>
      <c r="D97" s="29"/>
      <c r="E97" s="26">
        <v>7000</v>
      </c>
      <c r="F97" s="26"/>
      <c r="G97" s="26"/>
      <c r="H97" s="26"/>
      <c r="I97" s="26"/>
      <c r="J97" s="26">
        <f t="shared" si="24"/>
        <v>7000</v>
      </c>
      <c r="K97" s="26">
        <v>7000</v>
      </c>
      <c r="L97" s="26"/>
      <c r="M97" s="26"/>
      <c r="N97" s="26"/>
      <c r="O97" s="26">
        <v>0</v>
      </c>
      <c r="P97" s="26">
        <f t="shared" si="25"/>
        <v>7000</v>
      </c>
      <c r="Q97" s="75"/>
      <c r="R97" s="26">
        <f t="shared" si="26"/>
        <v>0</v>
      </c>
    </row>
    <row r="98" spans="1:18">
      <c r="A98" s="807"/>
      <c r="B98" s="769" t="s">
        <v>74</v>
      </c>
      <c r="C98" s="28" t="s">
        <v>78</v>
      </c>
      <c r="D98" s="29"/>
      <c r="E98" s="26">
        <v>7000</v>
      </c>
      <c r="F98" s="26"/>
      <c r="G98" s="26"/>
      <c r="H98" s="26"/>
      <c r="I98" s="26"/>
      <c r="J98" s="26">
        <f t="shared" si="24"/>
        <v>7000</v>
      </c>
      <c r="K98" s="26">
        <v>7000</v>
      </c>
      <c r="L98" s="26"/>
      <c r="M98" s="26"/>
      <c r="N98" s="26"/>
      <c r="O98" s="26">
        <v>0</v>
      </c>
      <c r="P98" s="26">
        <f t="shared" si="25"/>
        <v>7000</v>
      </c>
      <c r="Q98" s="75"/>
      <c r="R98" s="26">
        <f t="shared" si="26"/>
        <v>0</v>
      </c>
    </row>
    <row r="99" spans="1:18">
      <c r="A99" s="807"/>
      <c r="B99" s="769" t="s">
        <v>79</v>
      </c>
      <c r="C99" s="30" t="s">
        <v>80</v>
      </c>
      <c r="D99" s="29"/>
      <c r="E99" s="26">
        <v>16700</v>
      </c>
      <c r="F99" s="26"/>
      <c r="G99" s="85"/>
      <c r="H99" s="85"/>
      <c r="I99" s="85"/>
      <c r="J99" s="26">
        <v>16700</v>
      </c>
      <c r="K99" s="26">
        <v>16700</v>
      </c>
      <c r="L99" s="26"/>
      <c r="M99" s="26"/>
      <c r="N99" s="26"/>
      <c r="O99" s="26">
        <v>0</v>
      </c>
      <c r="P99" s="26">
        <f t="shared" si="25"/>
        <v>16700</v>
      </c>
      <c r="Q99" s="75"/>
      <c r="R99" s="26">
        <f t="shared" si="26"/>
        <v>0</v>
      </c>
    </row>
    <row r="100" spans="1:18" s="6" customFormat="1" ht="60.75">
      <c r="A100" s="812"/>
      <c r="B100" s="775" t="s">
        <v>366</v>
      </c>
      <c r="C100" s="106" t="s">
        <v>23</v>
      </c>
      <c r="D100" s="107"/>
      <c r="E100" s="94">
        <f>SUM(E93:E99)</f>
        <v>55700</v>
      </c>
      <c r="F100" s="94">
        <f t="shared" ref="F100:K100" si="27">SUM(F93:F99)</f>
        <v>0</v>
      </c>
      <c r="G100" s="94">
        <f t="shared" si="27"/>
        <v>0</v>
      </c>
      <c r="H100" s="94">
        <f t="shared" si="27"/>
        <v>0</v>
      </c>
      <c r="I100" s="94">
        <f t="shared" si="27"/>
        <v>0</v>
      </c>
      <c r="J100" s="94">
        <f t="shared" si="27"/>
        <v>55700</v>
      </c>
      <c r="K100" s="94">
        <f t="shared" si="27"/>
        <v>55700</v>
      </c>
      <c r="L100" s="94">
        <f t="shared" ref="L100:R100" si="28">SUM(L93:L99)</f>
        <v>0</v>
      </c>
      <c r="M100" s="94">
        <f t="shared" si="28"/>
        <v>0</v>
      </c>
      <c r="N100" s="94">
        <f t="shared" si="28"/>
        <v>0</v>
      </c>
      <c r="O100" s="94">
        <f t="shared" si="28"/>
        <v>0</v>
      </c>
      <c r="P100" s="94">
        <f t="shared" si="28"/>
        <v>55700</v>
      </c>
      <c r="Q100" s="94">
        <f t="shared" si="28"/>
        <v>0</v>
      </c>
      <c r="R100" s="94">
        <f t="shared" si="28"/>
        <v>0</v>
      </c>
    </row>
    <row r="101" spans="1:18">
      <c r="A101" s="807"/>
      <c r="B101" s="1164" t="s">
        <v>28</v>
      </c>
      <c r="C101" s="1088"/>
      <c r="D101" s="108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80"/>
      <c r="R101" s="26"/>
    </row>
    <row r="102" spans="1:18">
      <c r="A102" s="807"/>
      <c r="B102" s="63" t="s">
        <v>74</v>
      </c>
      <c r="C102" s="28" t="s">
        <v>81</v>
      </c>
      <c r="D102" s="29"/>
      <c r="E102" s="26">
        <v>23560</v>
      </c>
      <c r="F102" s="26"/>
      <c r="G102" s="26"/>
      <c r="H102" s="26"/>
      <c r="I102" s="26"/>
      <c r="J102" s="26">
        <f>E102</f>
        <v>23560</v>
      </c>
      <c r="K102" s="26">
        <v>23560</v>
      </c>
      <c r="L102" s="26"/>
      <c r="M102" s="26"/>
      <c r="N102" s="26"/>
      <c r="O102" s="26">
        <v>0</v>
      </c>
      <c r="P102" s="26">
        <f>K102+O102</f>
        <v>23560</v>
      </c>
      <c r="Q102" s="75"/>
      <c r="R102" s="26">
        <f>J102-P102</f>
        <v>0</v>
      </c>
    </row>
    <row r="103" spans="1:18" ht="40.5">
      <c r="A103" s="807"/>
      <c r="B103" s="63" t="s">
        <v>82</v>
      </c>
      <c r="C103" s="60" t="s">
        <v>83</v>
      </c>
      <c r="D103" s="31"/>
      <c r="E103" s="62">
        <v>27000</v>
      </c>
      <c r="F103" s="62">
        <v>0</v>
      </c>
      <c r="G103" s="62">
        <v>0</v>
      </c>
      <c r="H103" s="62"/>
      <c r="I103" s="62"/>
      <c r="J103" s="62">
        <v>27000</v>
      </c>
      <c r="K103" s="62">
        <v>27000</v>
      </c>
      <c r="L103" s="62">
        <v>0</v>
      </c>
      <c r="M103" s="62">
        <v>0</v>
      </c>
      <c r="N103" s="62"/>
      <c r="O103" s="81">
        <v>0</v>
      </c>
      <c r="P103" s="62">
        <v>27000</v>
      </c>
      <c r="Q103" s="131"/>
      <c r="R103" s="26">
        <v>0</v>
      </c>
    </row>
    <row r="104" spans="1:18" ht="40.5">
      <c r="A104" s="807"/>
      <c r="B104" s="769" t="s">
        <v>84</v>
      </c>
      <c r="C104" s="28" t="s">
        <v>85</v>
      </c>
      <c r="D104" s="109"/>
      <c r="E104" s="74">
        <v>20000</v>
      </c>
      <c r="F104" s="26">
        <v>0</v>
      </c>
      <c r="G104" s="26">
        <v>0</v>
      </c>
      <c r="H104" s="26"/>
      <c r="I104" s="26"/>
      <c r="J104" s="26">
        <v>20000</v>
      </c>
      <c r="K104" s="26">
        <v>20000</v>
      </c>
      <c r="L104" s="26">
        <v>0</v>
      </c>
      <c r="M104" s="26">
        <v>0</v>
      </c>
      <c r="N104" s="26">
        <v>0</v>
      </c>
      <c r="O104" s="26">
        <v>0</v>
      </c>
      <c r="P104" s="26">
        <v>20000</v>
      </c>
      <c r="Q104" s="75"/>
      <c r="R104" s="26">
        <v>0</v>
      </c>
    </row>
    <row r="105" spans="1:18">
      <c r="A105" s="807"/>
      <c r="B105" s="778" t="s">
        <v>28</v>
      </c>
      <c r="C105" s="110" t="s">
        <v>23</v>
      </c>
      <c r="D105" s="111"/>
      <c r="E105" s="112">
        <f>SUM(E102:E104)</f>
        <v>70560</v>
      </c>
      <c r="F105" s="112">
        <f t="shared" ref="F105:R105" si="29">SUM(F102:F104)</f>
        <v>0</v>
      </c>
      <c r="G105" s="112">
        <f t="shared" si="29"/>
        <v>0</v>
      </c>
      <c r="H105" s="112">
        <f t="shared" si="29"/>
        <v>0</v>
      </c>
      <c r="I105" s="112">
        <f t="shared" si="29"/>
        <v>0</v>
      </c>
      <c r="J105" s="112">
        <f t="shared" si="29"/>
        <v>70560</v>
      </c>
      <c r="K105" s="112">
        <f t="shared" si="29"/>
        <v>70560</v>
      </c>
      <c r="L105" s="112">
        <f t="shared" si="29"/>
        <v>0</v>
      </c>
      <c r="M105" s="112">
        <f t="shared" si="29"/>
        <v>0</v>
      </c>
      <c r="N105" s="112">
        <f t="shared" si="29"/>
        <v>0</v>
      </c>
      <c r="O105" s="112">
        <f t="shared" si="29"/>
        <v>0</v>
      </c>
      <c r="P105" s="112">
        <f t="shared" si="29"/>
        <v>70560</v>
      </c>
      <c r="Q105" s="112">
        <f t="shared" si="29"/>
        <v>0</v>
      </c>
      <c r="R105" s="112">
        <f t="shared" si="29"/>
        <v>0</v>
      </c>
    </row>
    <row r="106" spans="1:18">
      <c r="A106" s="807"/>
      <c r="B106" s="1130" t="s">
        <v>86</v>
      </c>
      <c r="C106" s="1104"/>
      <c r="D106" s="113"/>
      <c r="E106" s="114">
        <f>E100+E105</f>
        <v>126260</v>
      </c>
      <c r="F106" s="114">
        <f t="shared" ref="F106:R106" si="30">F100+F105</f>
        <v>0</v>
      </c>
      <c r="G106" s="114">
        <f t="shared" si="30"/>
        <v>0</v>
      </c>
      <c r="H106" s="114">
        <f t="shared" si="30"/>
        <v>0</v>
      </c>
      <c r="I106" s="114">
        <f t="shared" si="30"/>
        <v>0</v>
      </c>
      <c r="J106" s="114">
        <f t="shared" si="30"/>
        <v>126260</v>
      </c>
      <c r="K106" s="114">
        <f t="shared" si="30"/>
        <v>126260</v>
      </c>
      <c r="L106" s="114">
        <f t="shared" si="30"/>
        <v>0</v>
      </c>
      <c r="M106" s="114">
        <f t="shared" si="30"/>
        <v>0</v>
      </c>
      <c r="N106" s="114">
        <f t="shared" si="30"/>
        <v>0</v>
      </c>
      <c r="O106" s="114">
        <f t="shared" si="30"/>
        <v>0</v>
      </c>
      <c r="P106" s="114">
        <f t="shared" si="30"/>
        <v>126260</v>
      </c>
      <c r="Q106" s="114">
        <f t="shared" si="30"/>
        <v>0</v>
      </c>
      <c r="R106" s="114">
        <f t="shared" si="30"/>
        <v>0</v>
      </c>
    </row>
    <row r="107" spans="1:18">
      <c r="A107" s="807"/>
      <c r="B107" s="774"/>
      <c r="C107" s="95" t="s">
        <v>87</v>
      </c>
      <c r="D107" s="96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77"/>
      <c r="R107" s="26"/>
    </row>
    <row r="108" spans="1:18" ht="40.5">
      <c r="A108" s="807"/>
      <c r="B108" s="777"/>
      <c r="C108" s="103" t="s">
        <v>366</v>
      </c>
      <c r="D108" s="29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75"/>
      <c r="R108" s="26"/>
    </row>
    <row r="109" spans="1:18">
      <c r="A109" s="807"/>
      <c r="B109" s="769" t="s">
        <v>18</v>
      </c>
      <c r="C109" s="28" t="s">
        <v>88</v>
      </c>
      <c r="D109" s="29"/>
      <c r="E109" s="26">
        <v>12000</v>
      </c>
      <c r="F109" s="26"/>
      <c r="G109" s="26"/>
      <c r="H109" s="26"/>
      <c r="I109" s="26"/>
      <c r="J109" s="26">
        <f>E109</f>
        <v>12000</v>
      </c>
      <c r="K109" s="26">
        <v>12000</v>
      </c>
      <c r="L109" s="26"/>
      <c r="M109" s="26"/>
      <c r="N109" s="26"/>
      <c r="O109" s="26">
        <v>0</v>
      </c>
      <c r="P109" s="26">
        <f>K109+O109</f>
        <v>12000</v>
      </c>
      <c r="Q109" s="75"/>
      <c r="R109" s="26">
        <f>J109-P109</f>
        <v>0</v>
      </c>
    </row>
    <row r="110" spans="1:18">
      <c r="A110" s="807"/>
      <c r="B110" s="769" t="s">
        <v>18</v>
      </c>
      <c r="C110" s="28" t="s">
        <v>89</v>
      </c>
      <c r="D110" s="29"/>
      <c r="E110" s="26">
        <v>12470</v>
      </c>
      <c r="F110" s="26"/>
      <c r="G110" s="26"/>
      <c r="H110" s="26"/>
      <c r="I110" s="26"/>
      <c r="J110" s="26">
        <f>E110</f>
        <v>12470</v>
      </c>
      <c r="K110" s="26">
        <v>12470</v>
      </c>
      <c r="L110" s="26"/>
      <c r="M110" s="26"/>
      <c r="N110" s="26"/>
      <c r="O110" s="26">
        <v>0</v>
      </c>
      <c r="P110" s="26">
        <f>K110+O110</f>
        <v>12470</v>
      </c>
      <c r="Q110" s="75"/>
      <c r="R110" s="26">
        <f>J110-P110</f>
        <v>0</v>
      </c>
    </row>
    <row r="111" spans="1:18">
      <c r="A111" s="807"/>
      <c r="B111" s="63" t="s">
        <v>18</v>
      </c>
      <c r="C111" s="60" t="s">
        <v>90</v>
      </c>
      <c r="D111" s="31"/>
      <c r="E111" s="62">
        <v>48000</v>
      </c>
      <c r="F111" s="62"/>
      <c r="G111" s="62"/>
      <c r="H111" s="62"/>
      <c r="I111" s="62"/>
      <c r="J111" s="62">
        <f>E111</f>
        <v>48000</v>
      </c>
      <c r="K111" s="62">
        <v>48000</v>
      </c>
      <c r="L111" s="62"/>
      <c r="M111" s="62"/>
      <c r="N111" s="62"/>
      <c r="O111" s="62"/>
      <c r="P111" s="26">
        <f>K111+O111</f>
        <v>48000</v>
      </c>
      <c r="Q111" s="75"/>
      <c r="R111" s="26">
        <f>J111-P111</f>
        <v>0</v>
      </c>
    </row>
    <row r="112" spans="1:18" s="6" customFormat="1">
      <c r="A112" s="812"/>
      <c r="B112" s="1105" t="s">
        <v>23</v>
      </c>
      <c r="C112" s="1105"/>
      <c r="D112" s="99"/>
      <c r="E112" s="94">
        <f>SUM(E109:E111)</f>
        <v>72470</v>
      </c>
      <c r="F112" s="94">
        <f t="shared" ref="F112:R112" si="31">SUM(F109:F111)</f>
        <v>0</v>
      </c>
      <c r="G112" s="94">
        <f t="shared" si="31"/>
        <v>0</v>
      </c>
      <c r="H112" s="94">
        <f t="shared" si="31"/>
        <v>0</v>
      </c>
      <c r="I112" s="94">
        <f t="shared" si="31"/>
        <v>0</v>
      </c>
      <c r="J112" s="94">
        <f t="shared" si="31"/>
        <v>72470</v>
      </c>
      <c r="K112" s="94">
        <f t="shared" si="31"/>
        <v>72470</v>
      </c>
      <c r="L112" s="94">
        <f t="shared" si="31"/>
        <v>0</v>
      </c>
      <c r="M112" s="94">
        <f t="shared" si="31"/>
        <v>0</v>
      </c>
      <c r="N112" s="94">
        <f t="shared" si="31"/>
        <v>0</v>
      </c>
      <c r="O112" s="94">
        <f t="shared" si="31"/>
        <v>0</v>
      </c>
      <c r="P112" s="94">
        <f t="shared" si="31"/>
        <v>72470</v>
      </c>
      <c r="Q112" s="94">
        <f t="shared" si="31"/>
        <v>0</v>
      </c>
      <c r="R112" s="94">
        <f t="shared" si="31"/>
        <v>0</v>
      </c>
    </row>
    <row r="113" spans="1:18">
      <c r="A113" s="807"/>
      <c r="B113" s="1164" t="s">
        <v>28</v>
      </c>
      <c r="C113" s="1088"/>
      <c r="D113" s="50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80"/>
      <c r="R113" s="26"/>
    </row>
    <row r="114" spans="1:18">
      <c r="A114" s="807"/>
      <c r="B114" s="769" t="s">
        <v>18</v>
      </c>
      <c r="C114" s="28" t="s">
        <v>91</v>
      </c>
      <c r="D114" s="29"/>
      <c r="E114" s="26">
        <v>24770</v>
      </c>
      <c r="F114" s="26"/>
      <c r="G114" s="26"/>
      <c r="H114" s="26"/>
      <c r="I114" s="26"/>
      <c r="J114" s="26">
        <f>E114</f>
        <v>24770</v>
      </c>
      <c r="K114" s="26">
        <v>24770</v>
      </c>
      <c r="L114" s="26"/>
      <c r="M114" s="26"/>
      <c r="N114" s="26"/>
      <c r="O114" s="26">
        <v>0</v>
      </c>
      <c r="P114" s="26">
        <f>K114+O114</f>
        <v>24770</v>
      </c>
      <c r="Q114" s="75"/>
      <c r="R114" s="26">
        <f>J114-P114</f>
        <v>0</v>
      </c>
    </row>
    <row r="115" spans="1:18">
      <c r="A115" s="807"/>
      <c r="B115" s="769" t="s">
        <v>92</v>
      </c>
      <c r="C115" s="28" t="s">
        <v>93</v>
      </c>
      <c r="D115" s="29"/>
      <c r="E115" s="26">
        <v>1250</v>
      </c>
      <c r="F115" s="26"/>
      <c r="G115" s="26"/>
      <c r="H115" s="26"/>
      <c r="I115" s="26"/>
      <c r="J115" s="26">
        <f>E115</f>
        <v>1250</v>
      </c>
      <c r="K115" s="26">
        <v>1250</v>
      </c>
      <c r="L115" s="26"/>
      <c r="M115" s="26"/>
      <c r="N115" s="26"/>
      <c r="O115" s="26">
        <v>0</v>
      </c>
      <c r="P115" s="26">
        <f>K115+O115</f>
        <v>1250</v>
      </c>
      <c r="Q115" s="75"/>
      <c r="R115" s="26">
        <f>J115-P115</f>
        <v>0</v>
      </c>
    </row>
    <row r="116" spans="1:18">
      <c r="A116" s="807"/>
      <c r="B116" s="63" t="s">
        <v>18</v>
      </c>
      <c r="C116" s="60" t="s">
        <v>94</v>
      </c>
      <c r="D116" s="31"/>
      <c r="E116" s="62">
        <v>8850</v>
      </c>
      <c r="F116" s="62"/>
      <c r="G116" s="62"/>
      <c r="H116" s="62"/>
      <c r="I116" s="62"/>
      <c r="J116" s="62">
        <f>E116</f>
        <v>8850</v>
      </c>
      <c r="K116" s="62">
        <v>8850</v>
      </c>
      <c r="L116" s="62"/>
      <c r="M116" s="62"/>
      <c r="N116" s="62"/>
      <c r="O116" s="62">
        <v>0</v>
      </c>
      <c r="P116" s="26">
        <f>K116+O116</f>
        <v>8850</v>
      </c>
      <c r="Q116" s="75"/>
      <c r="R116" s="26">
        <f>J116-P116</f>
        <v>0</v>
      </c>
    </row>
    <row r="117" spans="1:18">
      <c r="A117" s="807"/>
      <c r="B117" s="63" t="s">
        <v>18</v>
      </c>
      <c r="C117" s="115" t="s">
        <v>95</v>
      </c>
      <c r="D117" s="116"/>
      <c r="E117" s="62">
        <v>15150</v>
      </c>
      <c r="F117" s="62">
        <v>0</v>
      </c>
      <c r="G117" s="62"/>
      <c r="H117" s="62"/>
      <c r="I117" s="62"/>
      <c r="J117" s="62">
        <f>E117+F117-G117</f>
        <v>15150</v>
      </c>
      <c r="K117" s="62">
        <v>15150</v>
      </c>
      <c r="L117" s="62"/>
      <c r="M117" s="62"/>
      <c r="N117" s="62"/>
      <c r="O117" s="62">
        <v>0</v>
      </c>
      <c r="P117" s="62">
        <f>K117+O117</f>
        <v>15150</v>
      </c>
      <c r="Q117" s="131"/>
      <c r="R117" s="26">
        <f>J117-P117</f>
        <v>0</v>
      </c>
    </row>
    <row r="118" spans="1:18" s="3" customFormat="1" ht="60.75">
      <c r="A118" s="809"/>
      <c r="B118" s="117" t="s">
        <v>366</v>
      </c>
      <c r="C118" s="117" t="s">
        <v>23</v>
      </c>
      <c r="D118" s="118"/>
      <c r="E118" s="53">
        <f>SUM(E114:E117)</f>
        <v>50020</v>
      </c>
      <c r="F118" s="53">
        <f t="shared" ref="F118:R118" si="32">SUM(F114:F117)</f>
        <v>0</v>
      </c>
      <c r="G118" s="53">
        <f t="shared" si="32"/>
        <v>0</v>
      </c>
      <c r="H118" s="53">
        <f t="shared" si="32"/>
        <v>0</v>
      </c>
      <c r="I118" s="53">
        <f t="shared" si="32"/>
        <v>0</v>
      </c>
      <c r="J118" s="53">
        <f t="shared" si="32"/>
        <v>50020</v>
      </c>
      <c r="K118" s="53">
        <f t="shared" si="32"/>
        <v>50020</v>
      </c>
      <c r="L118" s="53">
        <f t="shared" si="32"/>
        <v>0</v>
      </c>
      <c r="M118" s="53">
        <f t="shared" si="32"/>
        <v>0</v>
      </c>
      <c r="N118" s="53">
        <f t="shared" si="32"/>
        <v>0</v>
      </c>
      <c r="O118" s="53">
        <f t="shared" si="32"/>
        <v>0</v>
      </c>
      <c r="P118" s="53">
        <f t="shared" si="32"/>
        <v>50020</v>
      </c>
      <c r="Q118" s="53">
        <f t="shared" si="32"/>
        <v>0</v>
      </c>
      <c r="R118" s="53">
        <f t="shared" si="32"/>
        <v>0</v>
      </c>
    </row>
    <row r="119" spans="1:18" s="5" customFormat="1">
      <c r="A119" s="811"/>
      <c r="B119" s="1160" t="s">
        <v>96</v>
      </c>
      <c r="C119" s="1082"/>
      <c r="D119" s="119"/>
      <c r="E119" s="59">
        <f>E112+E118</f>
        <v>122490</v>
      </c>
      <c r="F119" s="59">
        <f t="shared" ref="F119:R119" si="33">F112+F118</f>
        <v>0</v>
      </c>
      <c r="G119" s="59">
        <f t="shared" si="33"/>
        <v>0</v>
      </c>
      <c r="H119" s="59">
        <f t="shared" si="33"/>
        <v>0</v>
      </c>
      <c r="I119" s="59">
        <f t="shared" si="33"/>
        <v>0</v>
      </c>
      <c r="J119" s="59">
        <f t="shared" si="33"/>
        <v>122490</v>
      </c>
      <c r="K119" s="59">
        <f t="shared" si="33"/>
        <v>122490</v>
      </c>
      <c r="L119" s="59">
        <f t="shared" si="33"/>
        <v>0</v>
      </c>
      <c r="M119" s="59">
        <f t="shared" si="33"/>
        <v>0</v>
      </c>
      <c r="N119" s="59">
        <f t="shared" si="33"/>
        <v>0</v>
      </c>
      <c r="O119" s="59">
        <f t="shared" si="33"/>
        <v>0</v>
      </c>
      <c r="P119" s="59">
        <f t="shared" si="33"/>
        <v>122490</v>
      </c>
      <c r="Q119" s="59">
        <f t="shared" si="33"/>
        <v>0</v>
      </c>
      <c r="R119" s="59">
        <f t="shared" si="33"/>
        <v>0</v>
      </c>
    </row>
    <row r="120" spans="1:18">
      <c r="A120" s="807"/>
      <c r="B120" s="1161" t="s">
        <v>97</v>
      </c>
      <c r="C120" s="1084"/>
      <c r="D120" s="47" t="s">
        <v>98</v>
      </c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77"/>
      <c r="R120" s="26"/>
    </row>
    <row r="121" spans="1:18" ht="40.5">
      <c r="A121" s="807"/>
      <c r="B121" s="779" t="s">
        <v>99</v>
      </c>
      <c r="C121" s="121" t="s">
        <v>367</v>
      </c>
      <c r="D121" s="122"/>
      <c r="E121" s="51">
        <v>684156.67</v>
      </c>
      <c r="F121" s="51"/>
      <c r="G121" s="51"/>
      <c r="H121" s="51"/>
      <c r="I121" s="51"/>
      <c r="J121" s="51">
        <v>684156.67</v>
      </c>
      <c r="K121" s="51">
        <v>684156.67</v>
      </c>
      <c r="L121" s="51"/>
      <c r="M121" s="51"/>
      <c r="N121" s="51"/>
      <c r="O121" s="84">
        <v>0</v>
      </c>
      <c r="P121" s="38">
        <f>K121+O121</f>
        <v>684156.67</v>
      </c>
      <c r="Q121" s="78"/>
      <c r="R121" s="38">
        <f>J121-P121</f>
        <v>0</v>
      </c>
    </row>
    <row r="122" spans="1:18">
      <c r="A122" s="807"/>
      <c r="B122" s="63" t="s">
        <v>18</v>
      </c>
      <c r="C122" s="60" t="s">
        <v>368</v>
      </c>
      <c r="D122" s="31"/>
      <c r="E122" s="62">
        <v>175000</v>
      </c>
      <c r="F122" s="62"/>
      <c r="G122" s="62"/>
      <c r="H122" s="62"/>
      <c r="I122" s="62"/>
      <c r="J122" s="62">
        <f>E122</f>
        <v>175000</v>
      </c>
      <c r="K122" s="62">
        <v>175000</v>
      </c>
      <c r="L122" s="62"/>
      <c r="M122" s="62"/>
      <c r="N122" s="62"/>
      <c r="O122" s="62">
        <v>0</v>
      </c>
      <c r="P122" s="26">
        <f>K122+O122</f>
        <v>175000</v>
      </c>
      <c r="Q122" s="75"/>
      <c r="R122" s="26">
        <f>J122-P122</f>
        <v>0</v>
      </c>
    </row>
    <row r="123" spans="1:18" s="7" customFormat="1">
      <c r="A123" s="813"/>
      <c r="B123" s="780" t="s">
        <v>97</v>
      </c>
      <c r="C123" s="123" t="s">
        <v>23</v>
      </c>
      <c r="D123" s="124"/>
      <c r="E123" s="125">
        <f>SUM(E121:E122)</f>
        <v>859156.67</v>
      </c>
      <c r="F123" s="125">
        <f t="shared" ref="F123:R123" si="34">SUM(F121:F122)</f>
        <v>0</v>
      </c>
      <c r="G123" s="125">
        <f t="shared" si="34"/>
        <v>0</v>
      </c>
      <c r="H123" s="125">
        <f t="shared" si="34"/>
        <v>0</v>
      </c>
      <c r="I123" s="125">
        <f t="shared" si="34"/>
        <v>0</v>
      </c>
      <c r="J123" s="125">
        <f t="shared" si="34"/>
        <v>859156.67</v>
      </c>
      <c r="K123" s="125">
        <f t="shared" si="34"/>
        <v>859156.67</v>
      </c>
      <c r="L123" s="125">
        <f t="shared" si="34"/>
        <v>0</v>
      </c>
      <c r="M123" s="125">
        <f t="shared" si="34"/>
        <v>0</v>
      </c>
      <c r="N123" s="125">
        <f t="shared" si="34"/>
        <v>0</v>
      </c>
      <c r="O123" s="125">
        <f t="shared" si="34"/>
        <v>0</v>
      </c>
      <c r="P123" s="125">
        <f t="shared" si="34"/>
        <v>859156.67</v>
      </c>
      <c r="Q123" s="125">
        <f t="shared" si="34"/>
        <v>0</v>
      </c>
      <c r="R123" s="125">
        <f t="shared" si="34"/>
        <v>0</v>
      </c>
    </row>
    <row r="124" spans="1:18">
      <c r="A124" s="807"/>
      <c r="B124" s="1118" t="s">
        <v>102</v>
      </c>
      <c r="C124" s="1090"/>
      <c r="D124" s="47" t="s">
        <v>103</v>
      </c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77"/>
      <c r="R124" s="26"/>
    </row>
    <row r="125" spans="1:18">
      <c r="A125" s="807"/>
      <c r="B125" s="769" t="s">
        <v>18</v>
      </c>
      <c r="C125" s="28" t="s">
        <v>104</v>
      </c>
      <c r="D125" s="29"/>
      <c r="E125" s="26">
        <v>14316</v>
      </c>
      <c r="F125" s="26"/>
      <c r="G125" s="26"/>
      <c r="H125" s="26"/>
      <c r="I125" s="26"/>
      <c r="J125" s="26">
        <f>E125</f>
        <v>14316</v>
      </c>
      <c r="K125" s="26">
        <v>14316</v>
      </c>
      <c r="L125" s="26"/>
      <c r="M125" s="26"/>
      <c r="N125" s="26"/>
      <c r="O125" s="26">
        <v>0</v>
      </c>
      <c r="P125" s="26">
        <f>K125+O125</f>
        <v>14316</v>
      </c>
      <c r="Q125" s="75"/>
      <c r="R125" s="26">
        <f>J125-P125</f>
        <v>0</v>
      </c>
    </row>
    <row r="126" spans="1:18" s="6" customFormat="1" ht="37.5" customHeight="1">
      <c r="A126" s="812"/>
      <c r="B126" s="781" t="s">
        <v>102</v>
      </c>
      <c r="C126" s="127" t="s">
        <v>23</v>
      </c>
      <c r="D126" s="128"/>
      <c r="E126" s="129">
        <f>SUM(E125:E125)</f>
        <v>14316</v>
      </c>
      <c r="F126" s="129">
        <f>SUM(F125:F125)</f>
        <v>0</v>
      </c>
      <c r="G126" s="129"/>
      <c r="H126" s="129"/>
      <c r="I126" s="129"/>
      <c r="J126" s="129">
        <f>SUM(J125:J125)</f>
        <v>14316</v>
      </c>
      <c r="K126" s="129">
        <f>SUM(K125:K125)</f>
        <v>14316</v>
      </c>
      <c r="L126" s="129"/>
      <c r="M126" s="129"/>
      <c r="N126" s="129"/>
      <c r="O126" s="129">
        <f>SUM(O125:O125)</f>
        <v>0</v>
      </c>
      <c r="P126" s="129">
        <f>SUM(P125:P125)</f>
        <v>14316</v>
      </c>
      <c r="Q126" s="134"/>
      <c r="R126" s="136">
        <f>SUM(R125:R125)</f>
        <v>0</v>
      </c>
    </row>
    <row r="127" spans="1:18">
      <c r="A127" s="807"/>
      <c r="B127" s="1165" t="s">
        <v>105</v>
      </c>
      <c r="C127" s="1121"/>
      <c r="D127" s="98"/>
      <c r="E127" s="59">
        <f t="shared" ref="E127:K127" si="35">E36+E42+E60+E79+E90+E106+E119+E123+E126</f>
        <v>11588554.419999998</v>
      </c>
      <c r="F127" s="59">
        <f t="shared" si="35"/>
        <v>28728513</v>
      </c>
      <c r="G127" s="59">
        <f t="shared" si="35"/>
        <v>207500</v>
      </c>
      <c r="H127" s="59">
        <f t="shared" si="35"/>
        <v>15170102.339999996</v>
      </c>
      <c r="I127" s="59">
        <f t="shared" si="35"/>
        <v>24664061</v>
      </c>
      <c r="J127" s="59">
        <f t="shared" si="35"/>
        <v>40109567.420000002</v>
      </c>
      <c r="K127" s="59">
        <f t="shared" si="35"/>
        <v>11392645.419999998</v>
      </c>
      <c r="L127" s="59">
        <f t="shared" ref="L127:R127" si="36">L36+L42+L60+L79+L90+L106+L119+L123+L126</f>
        <v>8641546.5399999991</v>
      </c>
      <c r="M127" s="59">
        <f t="shared" si="36"/>
        <v>0</v>
      </c>
      <c r="N127" s="59">
        <f t="shared" si="36"/>
        <v>0</v>
      </c>
      <c r="O127" s="59">
        <f t="shared" si="36"/>
        <v>16220859.550000001</v>
      </c>
      <c r="P127" s="59">
        <f t="shared" si="36"/>
        <v>36255051.510000005</v>
      </c>
      <c r="Q127" s="59">
        <f t="shared" si="36"/>
        <v>0</v>
      </c>
      <c r="R127" s="59">
        <f t="shared" si="36"/>
        <v>3854515.91</v>
      </c>
    </row>
    <row r="128" spans="1:18">
      <c r="A128" s="807"/>
      <c r="B128" s="1182" t="s">
        <v>106</v>
      </c>
      <c r="C128" s="1114"/>
      <c r="D128" s="96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35"/>
      <c r="R128" s="85"/>
    </row>
    <row r="129" spans="1:19">
      <c r="A129" s="807"/>
      <c r="B129" s="1110" t="s">
        <v>24</v>
      </c>
      <c r="C129" s="1123"/>
      <c r="D129" s="137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169"/>
      <c r="R129" s="85"/>
    </row>
    <row r="130" spans="1:19" s="3" customFormat="1">
      <c r="A130" s="809"/>
      <c r="B130" s="782"/>
      <c r="C130" s="139"/>
      <c r="D130" s="140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70"/>
      <c r="R130" s="141"/>
    </row>
    <row r="131" spans="1:19">
      <c r="A131" s="807"/>
      <c r="B131" s="1110" t="s">
        <v>109</v>
      </c>
      <c r="C131" s="1123"/>
      <c r="D131" s="142" t="s">
        <v>47</v>
      </c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77"/>
      <c r="R131" s="26"/>
    </row>
    <row r="132" spans="1:19" ht="40.5">
      <c r="A132" s="807"/>
      <c r="B132" s="774" t="s">
        <v>107</v>
      </c>
      <c r="C132" s="105" t="s">
        <v>110</v>
      </c>
      <c r="D132" s="29"/>
      <c r="E132" s="26">
        <v>119358</v>
      </c>
      <c r="F132" s="26"/>
      <c r="G132" s="26"/>
      <c r="H132" s="26"/>
      <c r="I132" s="26"/>
      <c r="J132" s="38">
        <f>E132+F132-G132</f>
        <v>119358</v>
      </c>
      <c r="K132" s="26">
        <v>119358</v>
      </c>
      <c r="L132" s="26"/>
      <c r="M132" s="26"/>
      <c r="N132" s="26"/>
      <c r="O132" s="26">
        <v>0</v>
      </c>
      <c r="P132" s="26">
        <f>K132+O132</f>
        <v>119358</v>
      </c>
      <c r="Q132" s="75"/>
      <c r="R132" s="26">
        <f>J132-P132</f>
        <v>0</v>
      </c>
    </row>
    <row r="133" spans="1:19">
      <c r="A133" s="807"/>
      <c r="B133" s="769" t="s">
        <v>107</v>
      </c>
      <c r="C133" s="28" t="s">
        <v>111</v>
      </c>
      <c r="D133" s="29"/>
      <c r="E133" s="26">
        <v>37530</v>
      </c>
      <c r="F133" s="26"/>
      <c r="G133" s="26"/>
      <c r="H133" s="26"/>
      <c r="I133" s="26"/>
      <c r="J133" s="26">
        <f>E133+F133-G133</f>
        <v>37530</v>
      </c>
      <c r="K133" s="26">
        <v>37530</v>
      </c>
      <c r="L133" s="26"/>
      <c r="M133" s="26"/>
      <c r="N133" s="26"/>
      <c r="O133" s="26">
        <v>0</v>
      </c>
      <c r="P133" s="26">
        <f>K133+O133</f>
        <v>37530</v>
      </c>
      <c r="Q133" s="75"/>
      <c r="R133" s="26">
        <f>J133-P133</f>
        <v>0</v>
      </c>
    </row>
    <row r="134" spans="1:19">
      <c r="A134" s="807"/>
      <c r="B134" s="769" t="s">
        <v>107</v>
      </c>
      <c r="C134" s="28" t="s">
        <v>112</v>
      </c>
      <c r="D134" s="29"/>
      <c r="E134" s="26">
        <v>973</v>
      </c>
      <c r="F134" s="26"/>
      <c r="G134" s="26"/>
      <c r="H134" s="26"/>
      <c r="I134" s="26"/>
      <c r="J134" s="26">
        <f>E134+F134-G134</f>
        <v>973</v>
      </c>
      <c r="K134" s="26">
        <v>973</v>
      </c>
      <c r="L134" s="26"/>
      <c r="M134" s="26"/>
      <c r="N134" s="26"/>
      <c r="O134" s="26">
        <v>0</v>
      </c>
      <c r="P134" s="26">
        <f>K134+O134</f>
        <v>973</v>
      </c>
      <c r="Q134" s="75"/>
      <c r="R134" s="26">
        <f>J134-P134</f>
        <v>0</v>
      </c>
    </row>
    <row r="135" spans="1:19" s="8" customFormat="1" ht="121.5">
      <c r="A135" s="814"/>
      <c r="B135" s="63" t="s">
        <v>363</v>
      </c>
      <c r="C135" s="60" t="s">
        <v>369</v>
      </c>
      <c r="D135" s="143"/>
      <c r="E135" s="62">
        <v>0</v>
      </c>
      <c r="F135" s="62"/>
      <c r="G135" s="62"/>
      <c r="H135" s="62"/>
      <c r="I135" s="62"/>
      <c r="J135" s="62">
        <f>E135+F135-G135</f>
        <v>0</v>
      </c>
      <c r="K135" s="62">
        <v>0</v>
      </c>
      <c r="L135" s="171"/>
      <c r="M135" s="171"/>
      <c r="N135" s="171"/>
      <c r="O135" s="62">
        <v>0</v>
      </c>
      <c r="P135" s="26">
        <f>K135+O135</f>
        <v>0</v>
      </c>
      <c r="Q135" s="131"/>
      <c r="R135" s="62">
        <f>J135-P135</f>
        <v>0</v>
      </c>
      <c r="S135" s="173"/>
    </row>
    <row r="136" spans="1:19" s="8" customFormat="1" ht="24" customHeight="1">
      <c r="A136" s="814"/>
      <c r="B136" s="769" t="s">
        <v>339</v>
      </c>
      <c r="C136" s="60" t="s">
        <v>370</v>
      </c>
      <c r="D136" s="143"/>
      <c r="E136" s="144"/>
      <c r="F136" s="26">
        <v>356377.22</v>
      </c>
      <c r="G136" s="144"/>
      <c r="H136" s="144"/>
      <c r="I136" s="144"/>
      <c r="J136" s="26">
        <v>356377.22</v>
      </c>
      <c r="K136" s="144"/>
      <c r="L136" s="144"/>
      <c r="M136" s="144"/>
      <c r="N136" s="144"/>
      <c r="O136" s="26">
        <v>356377.22</v>
      </c>
      <c r="P136" s="26">
        <f t="shared" ref="P136:P151" si="37">K136+O136+L136</f>
        <v>356377.22</v>
      </c>
      <c r="Q136" s="144"/>
      <c r="R136" s="62">
        <f t="shared" ref="R136:R151" si="38">J136-P136</f>
        <v>0</v>
      </c>
    </row>
    <row r="137" spans="1:19" s="8" customFormat="1" ht="25.5" customHeight="1">
      <c r="A137" s="814"/>
      <c r="B137" s="769" t="s">
        <v>339</v>
      </c>
      <c r="C137" s="145" t="s">
        <v>371</v>
      </c>
      <c r="D137" s="143"/>
      <c r="E137" s="144"/>
      <c r="F137" s="146">
        <v>70594</v>
      </c>
      <c r="G137" s="144"/>
      <c r="H137" s="144"/>
      <c r="I137" s="144"/>
      <c r="J137" s="146">
        <v>70594</v>
      </c>
      <c r="K137" s="144"/>
      <c r="L137" s="38">
        <v>70594</v>
      </c>
      <c r="M137" s="144"/>
      <c r="N137" s="144"/>
      <c r="O137" s="144"/>
      <c r="P137" s="26">
        <f t="shared" si="37"/>
        <v>70594</v>
      </c>
      <c r="Q137" s="144"/>
      <c r="R137" s="62">
        <f t="shared" si="38"/>
        <v>0</v>
      </c>
    </row>
    <row r="138" spans="1:19" s="8" customFormat="1" ht="40.5">
      <c r="A138" s="814"/>
      <c r="B138" s="769" t="s">
        <v>339</v>
      </c>
      <c r="C138" s="145" t="s">
        <v>372</v>
      </c>
      <c r="D138" s="143"/>
      <c r="E138" s="144"/>
      <c r="F138" s="146">
        <v>840624</v>
      </c>
      <c r="G138" s="144"/>
      <c r="H138" s="144"/>
      <c r="I138" s="144"/>
      <c r="J138" s="146">
        <v>840624</v>
      </c>
      <c r="K138" s="144"/>
      <c r="L138" s="38">
        <v>840624</v>
      </c>
      <c r="M138" s="144"/>
      <c r="N138" s="144"/>
      <c r="O138" s="144"/>
      <c r="P138" s="26">
        <f t="shared" si="37"/>
        <v>840624</v>
      </c>
      <c r="Q138" s="144"/>
      <c r="R138" s="62">
        <f t="shared" si="38"/>
        <v>0</v>
      </c>
    </row>
    <row r="139" spans="1:19" s="8" customFormat="1">
      <c r="A139" s="814"/>
      <c r="B139" s="769" t="s">
        <v>339</v>
      </c>
      <c r="C139" s="35" t="s">
        <v>373</v>
      </c>
      <c r="D139" s="147"/>
      <c r="E139" s="144"/>
      <c r="F139" s="26">
        <v>8900</v>
      </c>
      <c r="G139" s="144"/>
      <c r="H139" s="144"/>
      <c r="I139" s="144"/>
      <c r="J139" s="26">
        <v>8900</v>
      </c>
      <c r="K139" s="144"/>
      <c r="L139" s="38">
        <v>8900</v>
      </c>
      <c r="M139" s="144"/>
      <c r="N139" s="144"/>
      <c r="O139" s="144"/>
      <c r="P139" s="26">
        <f t="shared" si="37"/>
        <v>8900</v>
      </c>
      <c r="Q139" s="144"/>
      <c r="R139" s="62">
        <f t="shared" si="38"/>
        <v>0</v>
      </c>
    </row>
    <row r="140" spans="1:19" s="8" customFormat="1">
      <c r="A140" s="814"/>
      <c r="B140" s="769" t="s">
        <v>339</v>
      </c>
      <c r="C140" s="35" t="s">
        <v>374</v>
      </c>
      <c r="D140" s="143"/>
      <c r="E140" s="144"/>
      <c r="F140" s="26">
        <v>8900</v>
      </c>
      <c r="G140" s="144"/>
      <c r="H140" s="144"/>
      <c r="I140" s="144"/>
      <c r="J140" s="26">
        <v>8900</v>
      </c>
      <c r="K140" s="144"/>
      <c r="L140" s="38">
        <v>8900</v>
      </c>
      <c r="M140" s="144"/>
      <c r="N140" s="144"/>
      <c r="O140" s="144"/>
      <c r="P140" s="26">
        <f t="shared" si="37"/>
        <v>8900</v>
      </c>
      <c r="Q140" s="144"/>
      <c r="R140" s="62">
        <f t="shared" si="38"/>
        <v>0</v>
      </c>
    </row>
    <row r="141" spans="1:19" s="8" customFormat="1">
      <c r="A141" s="814"/>
      <c r="B141" s="769" t="s">
        <v>339</v>
      </c>
      <c r="C141" s="35" t="s">
        <v>375</v>
      </c>
      <c r="D141" s="143"/>
      <c r="E141" s="144"/>
      <c r="F141" s="26">
        <v>8900</v>
      </c>
      <c r="G141" s="144"/>
      <c r="H141" s="144"/>
      <c r="I141" s="144"/>
      <c r="J141" s="26">
        <v>8900</v>
      </c>
      <c r="K141" s="144"/>
      <c r="L141" s="38">
        <v>8900</v>
      </c>
      <c r="M141" s="144"/>
      <c r="N141" s="144"/>
      <c r="O141" s="144"/>
      <c r="P141" s="26">
        <f t="shared" si="37"/>
        <v>8900</v>
      </c>
      <c r="Q141" s="144"/>
      <c r="R141" s="62">
        <f t="shared" si="38"/>
        <v>0</v>
      </c>
    </row>
    <row r="142" spans="1:19" s="8" customFormat="1">
      <c r="A142" s="814"/>
      <c r="B142" s="769" t="s">
        <v>339</v>
      </c>
      <c r="C142" s="35" t="s">
        <v>376</v>
      </c>
      <c r="D142" s="143"/>
      <c r="E142" s="144"/>
      <c r="F142" s="26">
        <v>8900</v>
      </c>
      <c r="G142" s="144"/>
      <c r="H142" s="144"/>
      <c r="I142" s="144"/>
      <c r="J142" s="26">
        <v>8900</v>
      </c>
      <c r="K142" s="144"/>
      <c r="L142" s="38">
        <v>8900</v>
      </c>
      <c r="M142" s="144"/>
      <c r="N142" s="144"/>
      <c r="O142" s="144"/>
      <c r="P142" s="26">
        <f t="shared" si="37"/>
        <v>8900</v>
      </c>
      <c r="Q142" s="144"/>
      <c r="R142" s="62">
        <f t="shared" si="38"/>
        <v>0</v>
      </c>
    </row>
    <row r="143" spans="1:19" s="8" customFormat="1">
      <c r="A143" s="814"/>
      <c r="B143" s="769" t="s">
        <v>339</v>
      </c>
      <c r="C143" s="35" t="s">
        <v>377</v>
      </c>
      <c r="D143" s="143"/>
      <c r="E143" s="144"/>
      <c r="F143" s="26">
        <v>8900</v>
      </c>
      <c r="G143" s="144"/>
      <c r="H143" s="144"/>
      <c r="I143" s="144"/>
      <c r="J143" s="26">
        <v>8900</v>
      </c>
      <c r="K143" s="26"/>
      <c r="L143" s="38">
        <v>8900</v>
      </c>
      <c r="M143" s="144"/>
      <c r="N143" s="144"/>
      <c r="O143" s="144"/>
      <c r="P143" s="26">
        <f t="shared" si="37"/>
        <v>8900</v>
      </c>
      <c r="Q143" s="144"/>
      <c r="R143" s="62">
        <f t="shared" si="38"/>
        <v>0</v>
      </c>
    </row>
    <row r="144" spans="1:19" s="8" customFormat="1">
      <c r="A144" s="814"/>
      <c r="B144" s="769" t="s">
        <v>339</v>
      </c>
      <c r="C144" s="35" t="s">
        <v>378</v>
      </c>
      <c r="D144" s="143"/>
      <c r="E144" s="144"/>
      <c r="F144" s="26">
        <v>8900</v>
      </c>
      <c r="G144" s="144"/>
      <c r="H144" s="144"/>
      <c r="I144" s="144"/>
      <c r="J144" s="26">
        <v>8900</v>
      </c>
      <c r="K144" s="144"/>
      <c r="L144" s="38">
        <v>8900</v>
      </c>
      <c r="M144" s="144"/>
      <c r="N144" s="144"/>
      <c r="O144" s="144"/>
      <c r="P144" s="26">
        <f t="shared" si="37"/>
        <v>8900</v>
      </c>
      <c r="Q144" s="144"/>
      <c r="R144" s="62">
        <f t="shared" si="38"/>
        <v>0</v>
      </c>
    </row>
    <row r="145" spans="1:18" s="8" customFormat="1">
      <c r="A145" s="814"/>
      <c r="B145" s="769" t="s">
        <v>339</v>
      </c>
      <c r="C145" s="35" t="s">
        <v>379</v>
      </c>
      <c r="D145" s="143"/>
      <c r="E145" s="144"/>
      <c r="F145" s="26">
        <v>266627</v>
      </c>
      <c r="G145" s="144"/>
      <c r="H145" s="144"/>
      <c r="I145" s="144"/>
      <c r="J145" s="26">
        <v>266627</v>
      </c>
      <c r="K145" s="144"/>
      <c r="L145" s="38">
        <v>217494.51</v>
      </c>
      <c r="M145" s="144"/>
      <c r="N145" s="144"/>
      <c r="O145" s="26">
        <v>4445</v>
      </c>
      <c r="P145" s="26">
        <f t="shared" si="37"/>
        <v>221939.51</v>
      </c>
      <c r="Q145" s="144"/>
      <c r="R145" s="62">
        <f t="shared" si="38"/>
        <v>44687.489999999991</v>
      </c>
    </row>
    <row r="146" spans="1:18" s="8" customFormat="1">
      <c r="A146" s="814"/>
      <c r="B146" s="769" t="s">
        <v>339</v>
      </c>
      <c r="C146" s="35" t="s">
        <v>379</v>
      </c>
      <c r="D146" s="143"/>
      <c r="E146" s="144"/>
      <c r="F146" s="26">
        <v>266628</v>
      </c>
      <c r="G146" s="144"/>
      <c r="H146" s="144"/>
      <c r="I146" s="144"/>
      <c r="J146" s="26">
        <v>266628</v>
      </c>
      <c r="K146" s="144"/>
      <c r="L146" s="38">
        <v>217494.58</v>
      </c>
      <c r="M146" s="144"/>
      <c r="N146" s="144"/>
      <c r="O146" s="26">
        <v>4445</v>
      </c>
      <c r="P146" s="26">
        <f t="shared" si="37"/>
        <v>221939.58</v>
      </c>
      <c r="Q146" s="144"/>
      <c r="R146" s="62">
        <f t="shared" si="38"/>
        <v>44688.420000000013</v>
      </c>
    </row>
    <row r="147" spans="1:18" s="8" customFormat="1">
      <c r="A147" s="814"/>
      <c r="B147" s="769" t="s">
        <v>339</v>
      </c>
      <c r="C147" s="35" t="s">
        <v>406</v>
      </c>
      <c r="D147" s="143"/>
      <c r="E147" s="144"/>
      <c r="F147" s="26">
        <v>1971128</v>
      </c>
      <c r="G147" s="144"/>
      <c r="H147" s="144"/>
      <c r="I147" s="144"/>
      <c r="J147" s="26">
        <v>1971128</v>
      </c>
      <c r="K147" s="144"/>
      <c r="L147" s="38">
        <v>1971128</v>
      </c>
      <c r="M147" s="144"/>
      <c r="N147" s="144"/>
      <c r="O147" s="144"/>
      <c r="P147" s="26">
        <f t="shared" si="37"/>
        <v>1971128</v>
      </c>
      <c r="Q147" s="144"/>
      <c r="R147" s="62">
        <f t="shared" si="38"/>
        <v>0</v>
      </c>
    </row>
    <row r="148" spans="1:18" s="8" customFormat="1">
      <c r="A148" s="814"/>
      <c r="B148" s="769" t="s">
        <v>339</v>
      </c>
      <c r="C148" s="35" t="s">
        <v>380</v>
      </c>
      <c r="D148" s="143"/>
      <c r="E148" s="144"/>
      <c r="F148" s="26">
        <v>8900</v>
      </c>
      <c r="G148" s="144"/>
      <c r="H148" s="144"/>
      <c r="I148" s="144"/>
      <c r="J148" s="26">
        <v>8900</v>
      </c>
      <c r="K148" s="144"/>
      <c r="L148" s="38">
        <v>8900</v>
      </c>
      <c r="M148" s="144"/>
      <c r="N148" s="144"/>
      <c r="O148" s="144"/>
      <c r="P148" s="26">
        <f t="shared" si="37"/>
        <v>8900</v>
      </c>
      <c r="Q148" s="144"/>
      <c r="R148" s="62">
        <f t="shared" si="38"/>
        <v>0</v>
      </c>
    </row>
    <row r="149" spans="1:18" s="8" customFormat="1">
      <c r="A149" s="814"/>
      <c r="B149" s="769" t="s">
        <v>339</v>
      </c>
      <c r="C149" s="35" t="s">
        <v>381</v>
      </c>
      <c r="D149" s="143"/>
      <c r="E149" s="144"/>
      <c r="F149" s="26">
        <v>79988</v>
      </c>
      <c r="G149" s="144"/>
      <c r="H149" s="144"/>
      <c r="I149" s="144"/>
      <c r="J149" s="26">
        <v>79988</v>
      </c>
      <c r="K149" s="144"/>
      <c r="L149" s="38">
        <v>65223.25</v>
      </c>
      <c r="M149" s="144"/>
      <c r="N149" s="144"/>
      <c r="O149" s="26">
        <v>1330</v>
      </c>
      <c r="P149" s="26">
        <f t="shared" si="37"/>
        <v>66553.25</v>
      </c>
      <c r="Q149" s="144"/>
      <c r="R149" s="62">
        <f t="shared" si="38"/>
        <v>13434.75</v>
      </c>
    </row>
    <row r="150" spans="1:18" s="8" customFormat="1">
      <c r="A150" s="814"/>
      <c r="B150" s="769" t="s">
        <v>339</v>
      </c>
      <c r="C150" s="35" t="s">
        <v>379</v>
      </c>
      <c r="D150" s="143"/>
      <c r="E150" s="144"/>
      <c r="F150" s="26">
        <v>8710</v>
      </c>
      <c r="G150" s="144"/>
      <c r="H150" s="144"/>
      <c r="I150" s="144"/>
      <c r="J150" s="26">
        <v>8710</v>
      </c>
      <c r="K150" s="144"/>
      <c r="L150" s="38">
        <v>8710</v>
      </c>
      <c r="M150" s="144"/>
      <c r="N150" s="144"/>
      <c r="O150" s="144"/>
      <c r="P150" s="26">
        <f t="shared" si="37"/>
        <v>8710</v>
      </c>
      <c r="Q150" s="144"/>
      <c r="R150" s="62">
        <f t="shared" si="38"/>
        <v>0</v>
      </c>
    </row>
    <row r="151" spans="1:18" s="8" customFormat="1">
      <c r="A151" s="814"/>
      <c r="B151" s="769" t="s">
        <v>339</v>
      </c>
      <c r="C151" s="35" t="s">
        <v>382</v>
      </c>
      <c r="D151" s="143"/>
      <c r="E151" s="144"/>
      <c r="F151" s="26">
        <v>695280</v>
      </c>
      <c r="G151" s="144"/>
      <c r="H151" s="144"/>
      <c r="I151" s="144"/>
      <c r="J151" s="26">
        <v>695280</v>
      </c>
      <c r="K151" s="144"/>
      <c r="L151" s="38">
        <v>695280</v>
      </c>
      <c r="M151" s="144"/>
      <c r="N151" s="144"/>
      <c r="O151" s="144"/>
      <c r="P151" s="26">
        <f t="shared" si="37"/>
        <v>695280</v>
      </c>
      <c r="Q151" s="144"/>
      <c r="R151" s="62">
        <f t="shared" si="38"/>
        <v>0</v>
      </c>
    </row>
    <row r="152" spans="1:18" s="3" customFormat="1">
      <c r="A152" s="809"/>
      <c r="B152" s="783" t="s">
        <v>109</v>
      </c>
      <c r="C152" s="148" t="s">
        <v>217</v>
      </c>
      <c r="D152" s="140"/>
      <c r="E152" s="149">
        <f>SUM(E132:E151)</f>
        <v>157861</v>
      </c>
      <c r="F152" s="149">
        <f t="shared" ref="F152:R152" si="39">SUM(F132:F151)</f>
        <v>4618256.22</v>
      </c>
      <c r="G152" s="149">
        <f t="shared" si="39"/>
        <v>0</v>
      </c>
      <c r="H152" s="149">
        <f t="shared" si="39"/>
        <v>0</v>
      </c>
      <c r="I152" s="149">
        <f t="shared" si="39"/>
        <v>0</v>
      </c>
      <c r="J152" s="149">
        <f t="shared" si="39"/>
        <v>4776117.22</v>
      </c>
      <c r="K152" s="149">
        <f t="shared" si="39"/>
        <v>157861</v>
      </c>
      <c r="L152" s="149">
        <f t="shared" si="39"/>
        <v>4148848.34</v>
      </c>
      <c r="M152" s="149">
        <f t="shared" si="39"/>
        <v>0</v>
      </c>
      <c r="N152" s="149">
        <f t="shared" si="39"/>
        <v>0</v>
      </c>
      <c r="O152" s="149">
        <f t="shared" si="39"/>
        <v>366597.22</v>
      </c>
      <c r="P152" s="149">
        <f t="shared" si="39"/>
        <v>4673306.5600000005</v>
      </c>
      <c r="Q152" s="149">
        <f t="shared" si="39"/>
        <v>0</v>
      </c>
      <c r="R152" s="149">
        <f t="shared" si="39"/>
        <v>102810.66</v>
      </c>
    </row>
    <row r="153" spans="1:18">
      <c r="A153" s="807"/>
      <c r="B153" s="1102" t="s">
        <v>288</v>
      </c>
      <c r="C153" s="1125"/>
      <c r="D153" s="150"/>
      <c r="E153" s="51"/>
      <c r="F153" s="51"/>
      <c r="G153" s="51"/>
      <c r="H153" s="51"/>
      <c r="I153" s="51"/>
      <c r="J153" s="48"/>
      <c r="K153" s="51"/>
      <c r="L153" s="51"/>
      <c r="M153" s="51"/>
      <c r="N153" s="48"/>
      <c r="O153" s="48"/>
      <c r="P153" s="48"/>
      <c r="Q153" s="77"/>
      <c r="R153" s="26"/>
    </row>
    <row r="154" spans="1:18">
      <c r="A154" s="807"/>
      <c r="B154" s="774" t="s">
        <v>107</v>
      </c>
      <c r="C154" s="105" t="s">
        <v>106</v>
      </c>
      <c r="D154" s="29"/>
      <c r="E154" s="26">
        <v>337979</v>
      </c>
      <c r="F154" s="26"/>
      <c r="G154" s="26"/>
      <c r="H154" s="26"/>
      <c r="I154" s="26"/>
      <c r="J154" s="26">
        <f>E154+F154-G154</f>
        <v>337979</v>
      </c>
      <c r="K154" s="26">
        <v>337979</v>
      </c>
      <c r="L154" s="26"/>
      <c r="M154" s="26"/>
      <c r="N154" s="26"/>
      <c r="O154" s="26">
        <v>0</v>
      </c>
      <c r="P154" s="26">
        <f t="shared" ref="P154:P174" si="40">K154+O154</f>
        <v>337979</v>
      </c>
      <c r="Q154" s="75"/>
      <c r="R154" s="26">
        <f t="shared" ref="R154:R174" si="41">J154-P154</f>
        <v>0</v>
      </c>
    </row>
    <row r="155" spans="1:18">
      <c r="A155" s="807"/>
      <c r="B155" s="769" t="s">
        <v>134</v>
      </c>
      <c r="C155" s="60" t="s">
        <v>135</v>
      </c>
      <c r="D155" s="31"/>
      <c r="E155" s="62">
        <v>99900</v>
      </c>
      <c r="F155" s="62"/>
      <c r="G155" s="62"/>
      <c r="H155" s="62"/>
      <c r="I155" s="62"/>
      <c r="J155" s="62">
        <v>99900</v>
      </c>
      <c r="K155" s="62">
        <v>99900</v>
      </c>
      <c r="L155" s="62"/>
      <c r="M155" s="62"/>
      <c r="N155" s="62"/>
      <c r="O155" s="81">
        <v>0</v>
      </c>
      <c r="P155" s="26">
        <f t="shared" si="40"/>
        <v>99900</v>
      </c>
      <c r="Q155" s="78"/>
      <c r="R155" s="38">
        <f t="shared" si="41"/>
        <v>0</v>
      </c>
    </row>
    <row r="156" spans="1:18">
      <c r="A156" s="807"/>
      <c r="B156" s="769" t="s">
        <v>107</v>
      </c>
      <c r="C156" s="60" t="s">
        <v>136</v>
      </c>
      <c r="D156" s="31"/>
      <c r="E156" s="62">
        <v>59870</v>
      </c>
      <c r="F156" s="62"/>
      <c r="G156" s="62"/>
      <c r="H156" s="62"/>
      <c r="I156" s="62"/>
      <c r="J156" s="62">
        <f>E156+F156-G156</f>
        <v>59870</v>
      </c>
      <c r="K156" s="62">
        <v>59870</v>
      </c>
      <c r="L156" s="62"/>
      <c r="M156" s="62"/>
      <c r="N156" s="26"/>
      <c r="O156" s="26">
        <v>0</v>
      </c>
      <c r="P156" s="26">
        <f t="shared" si="40"/>
        <v>59870</v>
      </c>
      <c r="Q156" s="75"/>
      <c r="R156" s="26">
        <f t="shared" si="41"/>
        <v>0</v>
      </c>
    </row>
    <row r="157" spans="1:18">
      <c r="A157" s="807"/>
      <c r="B157" s="769" t="s">
        <v>107</v>
      </c>
      <c r="C157" s="60" t="s">
        <v>137</v>
      </c>
      <c r="D157" s="151"/>
      <c r="E157" s="62">
        <v>31000</v>
      </c>
      <c r="F157" s="62"/>
      <c r="G157" s="62"/>
      <c r="H157" s="62"/>
      <c r="I157" s="62"/>
      <c r="J157" s="26">
        <f>E157+F157-G157</f>
        <v>31000</v>
      </c>
      <c r="K157" s="62">
        <v>31000</v>
      </c>
      <c r="L157" s="62"/>
      <c r="M157" s="62"/>
      <c r="N157" s="26"/>
      <c r="O157" s="26">
        <v>0</v>
      </c>
      <c r="P157" s="26">
        <f t="shared" si="40"/>
        <v>31000</v>
      </c>
      <c r="Q157" s="75"/>
      <c r="R157" s="26">
        <f t="shared" si="41"/>
        <v>0</v>
      </c>
    </row>
    <row r="158" spans="1:18">
      <c r="A158" s="807"/>
      <c r="B158" s="769" t="s">
        <v>107</v>
      </c>
      <c r="C158" s="28" t="s">
        <v>138</v>
      </c>
      <c r="D158" s="152"/>
      <c r="E158" s="26">
        <v>12800</v>
      </c>
      <c r="F158" s="26"/>
      <c r="G158" s="26"/>
      <c r="H158" s="26"/>
      <c r="I158" s="26"/>
      <c r="J158" s="26">
        <f>E158+F158-G158</f>
        <v>12800</v>
      </c>
      <c r="K158" s="26">
        <v>12800</v>
      </c>
      <c r="L158" s="26"/>
      <c r="M158" s="26"/>
      <c r="N158" s="26"/>
      <c r="O158" s="26">
        <v>0</v>
      </c>
      <c r="P158" s="26">
        <f t="shared" si="40"/>
        <v>12800</v>
      </c>
      <c r="Q158" s="75"/>
      <c r="R158" s="26">
        <f t="shared" si="41"/>
        <v>0</v>
      </c>
    </row>
    <row r="159" spans="1:18">
      <c r="A159" s="807"/>
      <c r="B159" s="63" t="s">
        <v>107</v>
      </c>
      <c r="C159" s="60" t="s">
        <v>139</v>
      </c>
      <c r="D159" s="153"/>
      <c r="E159" s="62">
        <v>169041</v>
      </c>
      <c r="F159" s="62"/>
      <c r="G159" s="62"/>
      <c r="H159" s="62"/>
      <c r="I159" s="62"/>
      <c r="J159" s="62">
        <f>E159+F159-G159</f>
        <v>169041</v>
      </c>
      <c r="K159" s="62">
        <v>169041</v>
      </c>
      <c r="L159" s="62"/>
      <c r="M159" s="62"/>
      <c r="N159" s="62"/>
      <c r="O159" s="62">
        <v>0</v>
      </c>
      <c r="P159" s="26">
        <f t="shared" si="40"/>
        <v>169041</v>
      </c>
      <c r="Q159" s="131"/>
      <c r="R159" s="26">
        <f t="shared" si="41"/>
        <v>0</v>
      </c>
    </row>
    <row r="160" spans="1:18" ht="40.5">
      <c r="A160" s="807"/>
      <c r="B160" s="769" t="s">
        <v>289</v>
      </c>
      <c r="C160" s="28" t="s">
        <v>290</v>
      </c>
      <c r="D160" s="152"/>
      <c r="E160" s="26">
        <v>849716</v>
      </c>
      <c r="F160" s="26">
        <v>0</v>
      </c>
      <c r="G160" s="26">
        <v>0</v>
      </c>
      <c r="H160" s="26"/>
      <c r="I160" s="26"/>
      <c r="J160" s="26">
        <v>849716</v>
      </c>
      <c r="K160" s="26">
        <v>46026.31</v>
      </c>
      <c r="L160" s="26"/>
      <c r="M160" s="26"/>
      <c r="N160" s="26"/>
      <c r="O160" s="26">
        <v>84971.64</v>
      </c>
      <c r="P160" s="26">
        <f t="shared" si="40"/>
        <v>130997.95</v>
      </c>
      <c r="Q160" s="26"/>
      <c r="R160" s="38">
        <f t="shared" si="41"/>
        <v>718718.05</v>
      </c>
    </row>
    <row r="161" spans="1:18" ht="60.75">
      <c r="A161" s="807"/>
      <c r="B161" s="769" t="s">
        <v>289</v>
      </c>
      <c r="C161" s="28" t="s">
        <v>291</v>
      </c>
      <c r="D161" s="152"/>
      <c r="E161" s="26">
        <v>152276</v>
      </c>
      <c r="F161" s="26">
        <v>0</v>
      </c>
      <c r="G161" s="26">
        <v>0</v>
      </c>
      <c r="H161" s="26"/>
      <c r="I161" s="26"/>
      <c r="J161" s="26">
        <v>152276</v>
      </c>
      <c r="K161" s="26">
        <v>152276</v>
      </c>
      <c r="L161" s="26"/>
      <c r="M161" s="26"/>
      <c r="N161" s="26"/>
      <c r="O161" s="26">
        <v>0</v>
      </c>
      <c r="P161" s="26">
        <f t="shared" si="40"/>
        <v>152276</v>
      </c>
      <c r="Q161" s="26"/>
      <c r="R161" s="26">
        <f t="shared" si="41"/>
        <v>0</v>
      </c>
    </row>
    <row r="162" spans="1:18" ht="101.25">
      <c r="A162" s="807"/>
      <c r="B162" s="769" t="s">
        <v>289</v>
      </c>
      <c r="C162" s="28" t="s">
        <v>292</v>
      </c>
      <c r="D162" s="152"/>
      <c r="E162" s="26">
        <v>46272</v>
      </c>
      <c r="F162" s="26">
        <v>0</v>
      </c>
      <c r="G162" s="26">
        <v>0</v>
      </c>
      <c r="H162" s="26"/>
      <c r="I162" s="26"/>
      <c r="J162" s="26">
        <v>46272</v>
      </c>
      <c r="K162" s="26">
        <v>46272</v>
      </c>
      <c r="L162" s="26"/>
      <c r="M162" s="26"/>
      <c r="N162" s="26"/>
      <c r="O162" s="26">
        <v>0</v>
      </c>
      <c r="P162" s="26">
        <f t="shared" si="40"/>
        <v>46272</v>
      </c>
      <c r="Q162" s="26"/>
      <c r="R162" s="26">
        <f t="shared" si="41"/>
        <v>0</v>
      </c>
    </row>
    <row r="163" spans="1:18" s="2" customFormat="1" ht="40.5">
      <c r="A163" s="808"/>
      <c r="B163" s="770" t="s">
        <v>289</v>
      </c>
      <c r="C163" s="32" t="s">
        <v>293</v>
      </c>
      <c r="D163" s="154"/>
      <c r="E163" s="34">
        <v>27213.05</v>
      </c>
      <c r="F163" s="155">
        <v>0</v>
      </c>
      <c r="G163" s="34">
        <v>0</v>
      </c>
      <c r="H163" s="34"/>
      <c r="I163" s="34"/>
      <c r="J163" s="155">
        <v>27213.05</v>
      </c>
      <c r="K163" s="34">
        <v>27213.05</v>
      </c>
      <c r="L163" s="34"/>
      <c r="M163" s="34"/>
      <c r="N163" s="34"/>
      <c r="O163" s="34">
        <v>0</v>
      </c>
      <c r="P163" s="26">
        <f t="shared" si="40"/>
        <v>27213.05</v>
      </c>
      <c r="Q163" s="34"/>
      <c r="R163" s="34">
        <f t="shared" si="41"/>
        <v>0</v>
      </c>
    </row>
    <row r="164" spans="1:18" s="2" customFormat="1">
      <c r="A164" s="808"/>
      <c r="B164" s="770" t="s">
        <v>289</v>
      </c>
      <c r="C164" s="32" t="s">
        <v>294</v>
      </c>
      <c r="D164" s="154"/>
      <c r="E164" s="34">
        <v>131529.75</v>
      </c>
      <c r="F164" s="155">
        <v>0</v>
      </c>
      <c r="G164" s="34">
        <v>0</v>
      </c>
      <c r="H164" s="34"/>
      <c r="I164" s="34"/>
      <c r="J164" s="155">
        <v>131529.75</v>
      </c>
      <c r="K164" s="34">
        <v>7307.2</v>
      </c>
      <c r="L164" s="34"/>
      <c r="M164" s="34"/>
      <c r="N164" s="34"/>
      <c r="O164" s="155">
        <v>43843.199999999997</v>
      </c>
      <c r="P164" s="26">
        <f t="shared" si="40"/>
        <v>51150.399999999994</v>
      </c>
      <c r="Q164" s="34"/>
      <c r="R164" s="34">
        <f t="shared" si="41"/>
        <v>80379.350000000006</v>
      </c>
    </row>
    <row r="165" spans="1:18" s="2" customFormat="1">
      <c r="A165" s="808"/>
      <c r="B165" s="770" t="s">
        <v>289</v>
      </c>
      <c r="C165" s="32" t="s">
        <v>295</v>
      </c>
      <c r="D165" s="154"/>
      <c r="E165" s="34">
        <v>90710.17</v>
      </c>
      <c r="F165" s="155">
        <v>0</v>
      </c>
      <c r="G165" s="34">
        <v>0</v>
      </c>
      <c r="H165" s="34"/>
      <c r="I165" s="34"/>
      <c r="J165" s="155">
        <v>90710.17</v>
      </c>
      <c r="K165" s="34">
        <v>90710.17</v>
      </c>
      <c r="L165" s="34"/>
      <c r="M165" s="34"/>
      <c r="N165" s="34"/>
      <c r="O165" s="155">
        <v>0</v>
      </c>
      <c r="P165" s="26">
        <f t="shared" si="40"/>
        <v>90710.17</v>
      </c>
      <c r="Q165" s="34"/>
      <c r="R165" s="34">
        <f t="shared" si="41"/>
        <v>0</v>
      </c>
    </row>
    <row r="166" spans="1:18" s="2" customFormat="1">
      <c r="A166" s="808"/>
      <c r="B166" s="770" t="s">
        <v>289</v>
      </c>
      <c r="C166" s="32" t="s">
        <v>296</v>
      </c>
      <c r="D166" s="154"/>
      <c r="E166" s="34">
        <v>72568.14</v>
      </c>
      <c r="F166" s="155">
        <v>0</v>
      </c>
      <c r="G166" s="34"/>
      <c r="H166" s="34"/>
      <c r="I166" s="34"/>
      <c r="J166" s="155">
        <v>72568.14</v>
      </c>
      <c r="K166" s="34">
        <v>72568.14</v>
      </c>
      <c r="L166" s="34"/>
      <c r="M166" s="34"/>
      <c r="N166" s="34"/>
      <c r="O166" s="155">
        <v>0</v>
      </c>
      <c r="P166" s="26">
        <f t="shared" si="40"/>
        <v>72568.14</v>
      </c>
      <c r="Q166" s="34"/>
      <c r="R166" s="34">
        <f t="shared" si="41"/>
        <v>0</v>
      </c>
    </row>
    <row r="167" spans="1:18" s="2" customFormat="1">
      <c r="A167" s="808"/>
      <c r="B167" s="770" t="s">
        <v>289</v>
      </c>
      <c r="C167" s="32" t="s">
        <v>297</v>
      </c>
      <c r="D167" s="154"/>
      <c r="E167" s="34">
        <v>86174.67</v>
      </c>
      <c r="F167" s="155">
        <v>0</v>
      </c>
      <c r="G167" s="34"/>
      <c r="H167" s="34"/>
      <c r="I167" s="34"/>
      <c r="J167" s="155">
        <v>86174.67</v>
      </c>
      <c r="K167" s="34">
        <v>86174.67</v>
      </c>
      <c r="L167" s="34"/>
      <c r="M167" s="34"/>
      <c r="N167" s="34"/>
      <c r="O167" s="155">
        <v>0</v>
      </c>
      <c r="P167" s="26">
        <f t="shared" si="40"/>
        <v>86174.67</v>
      </c>
      <c r="Q167" s="34"/>
      <c r="R167" s="34">
        <f t="shared" si="41"/>
        <v>0</v>
      </c>
    </row>
    <row r="168" spans="1:18" s="2" customFormat="1">
      <c r="A168" s="808"/>
      <c r="B168" s="770" t="s">
        <v>289</v>
      </c>
      <c r="C168" s="32" t="s">
        <v>298</v>
      </c>
      <c r="D168" s="154"/>
      <c r="E168" s="34">
        <v>45355.09</v>
      </c>
      <c r="F168" s="155">
        <v>0</v>
      </c>
      <c r="G168" s="34"/>
      <c r="H168" s="34"/>
      <c r="I168" s="34"/>
      <c r="J168" s="155">
        <v>45355.09</v>
      </c>
      <c r="K168" s="34">
        <v>45355.09</v>
      </c>
      <c r="L168" s="34"/>
      <c r="M168" s="34"/>
      <c r="N168" s="34"/>
      <c r="O168" s="155">
        <v>0</v>
      </c>
      <c r="P168" s="26">
        <f t="shared" si="40"/>
        <v>45355.09</v>
      </c>
      <c r="Q168" s="34"/>
      <c r="R168" s="34">
        <f t="shared" si="41"/>
        <v>0</v>
      </c>
    </row>
    <row r="169" spans="1:18" s="2" customFormat="1" ht="99.75" customHeight="1">
      <c r="A169" s="808"/>
      <c r="B169" s="770" t="s">
        <v>289</v>
      </c>
      <c r="C169" s="32" t="s">
        <v>299</v>
      </c>
      <c r="D169" s="154"/>
      <c r="E169" s="34">
        <v>1067109.33</v>
      </c>
      <c r="F169" s="155">
        <v>0</v>
      </c>
      <c r="G169" s="34"/>
      <c r="H169" s="34"/>
      <c r="I169" s="34"/>
      <c r="J169" s="155">
        <v>1067109.33</v>
      </c>
      <c r="K169" s="34">
        <v>17785.16</v>
      </c>
      <c r="L169" s="34"/>
      <c r="M169" s="34"/>
      <c r="N169" s="34"/>
      <c r="O169" s="155">
        <v>106710.96</v>
      </c>
      <c r="P169" s="26">
        <f t="shared" si="40"/>
        <v>124496.12000000001</v>
      </c>
      <c r="Q169" s="34"/>
      <c r="R169" s="34">
        <f t="shared" si="41"/>
        <v>942613.21000000008</v>
      </c>
    </row>
    <row r="170" spans="1:18" ht="101.25">
      <c r="A170" s="807"/>
      <c r="B170" s="769" t="s">
        <v>289</v>
      </c>
      <c r="C170" s="35" t="s">
        <v>300</v>
      </c>
      <c r="D170" s="36"/>
      <c r="E170" s="26">
        <v>395400</v>
      </c>
      <c r="F170" s="156">
        <v>0</v>
      </c>
      <c r="G170" s="26"/>
      <c r="H170" s="26"/>
      <c r="I170" s="26"/>
      <c r="J170" s="26">
        <v>395400</v>
      </c>
      <c r="K170" s="26">
        <v>395400</v>
      </c>
      <c r="L170" s="26"/>
      <c r="M170" s="26"/>
      <c r="N170" s="26"/>
      <c r="O170" s="26">
        <v>0</v>
      </c>
      <c r="P170" s="26">
        <f t="shared" si="40"/>
        <v>395400</v>
      </c>
      <c r="Q170" s="26"/>
      <c r="R170" s="38">
        <f t="shared" si="41"/>
        <v>0</v>
      </c>
    </row>
    <row r="171" spans="1:18" ht="101.25">
      <c r="A171" s="807"/>
      <c r="B171" s="769" t="s">
        <v>289</v>
      </c>
      <c r="C171" s="35" t="s">
        <v>301</v>
      </c>
      <c r="D171" s="36"/>
      <c r="E171" s="26">
        <v>1957831.2</v>
      </c>
      <c r="F171" s="156">
        <v>0</v>
      </c>
      <c r="G171" s="26"/>
      <c r="H171" s="26"/>
      <c r="I171" s="26"/>
      <c r="J171" s="26">
        <v>1957831.2</v>
      </c>
      <c r="K171" s="26">
        <v>1957831.2</v>
      </c>
      <c r="L171" s="26"/>
      <c r="M171" s="26"/>
      <c r="N171" s="26"/>
      <c r="O171" s="26">
        <v>0</v>
      </c>
      <c r="P171" s="26">
        <f t="shared" si="40"/>
        <v>1957831.2</v>
      </c>
      <c r="Q171" s="26"/>
      <c r="R171" s="38">
        <f t="shared" si="41"/>
        <v>0</v>
      </c>
    </row>
    <row r="172" spans="1:18" ht="81">
      <c r="A172" s="807"/>
      <c r="B172" s="769" t="s">
        <v>289</v>
      </c>
      <c r="C172" s="35" t="s">
        <v>302</v>
      </c>
      <c r="D172" s="36"/>
      <c r="E172" s="26">
        <v>383750</v>
      </c>
      <c r="F172" s="38">
        <v>0</v>
      </c>
      <c r="G172" s="26"/>
      <c r="H172" s="26"/>
      <c r="I172" s="26"/>
      <c r="J172" s="26">
        <v>383750</v>
      </c>
      <c r="K172" s="26">
        <v>69288.179999999993</v>
      </c>
      <c r="L172" s="26"/>
      <c r="M172" s="26"/>
      <c r="N172" s="26"/>
      <c r="O172" s="26">
        <v>127916.64</v>
      </c>
      <c r="P172" s="26">
        <f t="shared" si="40"/>
        <v>197204.82</v>
      </c>
      <c r="Q172" s="26"/>
      <c r="R172" s="38">
        <f t="shared" si="41"/>
        <v>186545.18</v>
      </c>
    </row>
    <row r="173" spans="1:18" ht="81">
      <c r="A173" s="807"/>
      <c r="B173" s="769" t="s">
        <v>289</v>
      </c>
      <c r="C173" s="157" t="s">
        <v>303</v>
      </c>
      <c r="D173" s="158"/>
      <c r="E173" s="26">
        <v>187232.04</v>
      </c>
      <c r="F173" s="38">
        <v>0</v>
      </c>
      <c r="G173" s="62"/>
      <c r="H173" s="62"/>
      <c r="I173" s="62"/>
      <c r="J173" s="62">
        <v>187232.04</v>
      </c>
      <c r="K173" s="26">
        <v>33805.79</v>
      </c>
      <c r="L173" s="62"/>
      <c r="M173" s="62"/>
      <c r="N173" s="62"/>
      <c r="O173" s="62">
        <v>62410.68</v>
      </c>
      <c r="P173" s="62">
        <f t="shared" si="40"/>
        <v>96216.47</v>
      </c>
      <c r="Q173" s="62"/>
      <c r="R173" s="81">
        <f t="shared" si="41"/>
        <v>91015.57</v>
      </c>
    </row>
    <row r="174" spans="1:18" ht="105" customHeight="1">
      <c r="A174" s="807"/>
      <c r="B174" s="769" t="s">
        <v>289</v>
      </c>
      <c r="C174" s="157" t="s">
        <v>383</v>
      </c>
      <c r="D174" s="159"/>
      <c r="E174" s="51">
        <v>0</v>
      </c>
      <c r="F174" s="84">
        <v>1254350</v>
      </c>
      <c r="G174" s="62"/>
      <c r="H174" s="62"/>
      <c r="I174" s="62"/>
      <c r="J174" s="62">
        <v>1254350</v>
      </c>
      <c r="K174" s="51">
        <v>0</v>
      </c>
      <c r="L174" s="62"/>
      <c r="M174" s="62"/>
      <c r="N174" s="62"/>
      <c r="O174" s="62">
        <v>52264.55</v>
      </c>
      <c r="P174" s="62">
        <f t="shared" si="40"/>
        <v>52264.55</v>
      </c>
      <c r="Q174" s="62"/>
      <c r="R174" s="81">
        <f t="shared" si="41"/>
        <v>1202085.45</v>
      </c>
    </row>
    <row r="175" spans="1:18" s="6" customFormat="1" ht="81">
      <c r="A175" s="812"/>
      <c r="B175" s="784" t="s">
        <v>288</v>
      </c>
      <c r="C175" s="160" t="s">
        <v>23</v>
      </c>
      <c r="D175" s="161"/>
      <c r="E175" s="162">
        <f>SUM(E154:E174)</f>
        <v>6203727.4399999995</v>
      </c>
      <c r="F175" s="162">
        <f t="shared" ref="F175:L175" si="42">SUM(F154:F174)</f>
        <v>1254350</v>
      </c>
      <c r="G175" s="162">
        <f t="shared" si="42"/>
        <v>0</v>
      </c>
      <c r="H175" s="162">
        <f t="shared" si="42"/>
        <v>0</v>
      </c>
      <c r="I175" s="162">
        <f t="shared" si="42"/>
        <v>0</v>
      </c>
      <c r="J175" s="162">
        <f t="shared" si="42"/>
        <v>7458077.4399999995</v>
      </c>
      <c r="K175" s="162">
        <f t="shared" si="42"/>
        <v>3758602.96</v>
      </c>
      <c r="L175" s="162">
        <f t="shared" si="42"/>
        <v>0</v>
      </c>
      <c r="M175" s="162">
        <f t="shared" ref="M175:R175" si="43">SUM(M154:M174)</f>
        <v>0</v>
      </c>
      <c r="N175" s="162">
        <f t="shared" si="43"/>
        <v>0</v>
      </c>
      <c r="O175" s="162">
        <f t="shared" si="43"/>
        <v>478117.67</v>
      </c>
      <c r="P175" s="162">
        <f t="shared" si="43"/>
        <v>4236720.63</v>
      </c>
      <c r="Q175" s="162">
        <f t="shared" si="43"/>
        <v>0</v>
      </c>
      <c r="R175" s="162">
        <f t="shared" si="43"/>
        <v>3221356.81</v>
      </c>
    </row>
    <row r="176" spans="1:18">
      <c r="A176" s="807"/>
      <c r="B176" s="1110" t="s">
        <v>142</v>
      </c>
      <c r="C176" s="1110"/>
      <c r="D176" s="150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82"/>
      <c r="R176" s="85"/>
    </row>
    <row r="177" spans="1:18">
      <c r="A177" s="807"/>
      <c r="B177" s="785"/>
      <c r="C177" s="164" t="s">
        <v>143</v>
      </c>
      <c r="D177" s="29"/>
      <c r="E177" s="26" t="s">
        <v>144</v>
      </c>
      <c r="F177" s="26">
        <v>0</v>
      </c>
      <c r="G177" s="26"/>
      <c r="H177" s="26"/>
      <c r="I177" s="26"/>
      <c r="J177" s="26">
        <v>0</v>
      </c>
      <c r="K177" s="26">
        <v>0</v>
      </c>
      <c r="L177" s="26"/>
      <c r="M177" s="26"/>
      <c r="N177" s="26"/>
      <c r="O177" s="26">
        <v>0</v>
      </c>
      <c r="P177" s="26">
        <v>0</v>
      </c>
      <c r="Q177" s="75"/>
      <c r="R177" s="26">
        <f>J177-P177</f>
        <v>0</v>
      </c>
    </row>
    <row r="178" spans="1:18">
      <c r="A178" s="807"/>
      <c r="B178" s="785"/>
      <c r="C178" s="164" t="s">
        <v>145</v>
      </c>
      <c r="D178" s="29"/>
      <c r="E178" s="26" t="s">
        <v>144</v>
      </c>
      <c r="F178" s="26">
        <v>0</v>
      </c>
      <c r="G178" s="26"/>
      <c r="H178" s="26"/>
      <c r="I178" s="26"/>
      <c r="J178" s="26">
        <v>0</v>
      </c>
      <c r="K178" s="26">
        <v>0</v>
      </c>
      <c r="L178" s="26"/>
      <c r="M178" s="26"/>
      <c r="N178" s="26"/>
      <c r="O178" s="26">
        <v>0</v>
      </c>
      <c r="P178" s="26">
        <v>0</v>
      </c>
      <c r="Q178" s="75"/>
      <c r="R178" s="26">
        <f>J178-P178</f>
        <v>0</v>
      </c>
    </row>
    <row r="179" spans="1:18">
      <c r="A179" s="807"/>
      <c r="B179" s="785"/>
      <c r="C179" s="164" t="s">
        <v>146</v>
      </c>
      <c r="D179" s="29"/>
      <c r="E179" s="26">
        <v>50000</v>
      </c>
      <c r="F179" s="26">
        <v>0</v>
      </c>
      <c r="G179" s="26"/>
      <c r="H179" s="26"/>
      <c r="I179" s="26"/>
      <c r="J179" s="26">
        <v>50000</v>
      </c>
      <c r="K179" s="26">
        <v>50000</v>
      </c>
      <c r="L179" s="26"/>
      <c r="M179" s="26"/>
      <c r="N179" s="26"/>
      <c r="O179" s="26">
        <v>0</v>
      </c>
      <c r="P179" s="26">
        <v>50000</v>
      </c>
      <c r="Q179" s="75"/>
      <c r="R179" s="26">
        <f>J179-P179</f>
        <v>0</v>
      </c>
    </row>
    <row r="180" spans="1:18">
      <c r="A180" s="807"/>
      <c r="B180" s="785"/>
      <c r="C180" s="164" t="s">
        <v>147</v>
      </c>
      <c r="D180" s="29"/>
      <c r="E180" s="26" t="s">
        <v>144</v>
      </c>
      <c r="F180" s="26">
        <v>0</v>
      </c>
      <c r="G180" s="26"/>
      <c r="H180" s="26"/>
      <c r="I180" s="26"/>
      <c r="J180" s="26">
        <v>0</v>
      </c>
      <c r="K180" s="26">
        <v>0</v>
      </c>
      <c r="L180" s="26"/>
      <c r="M180" s="26"/>
      <c r="N180" s="26"/>
      <c r="O180" s="26">
        <v>0</v>
      </c>
      <c r="P180" s="26">
        <v>0</v>
      </c>
      <c r="Q180" s="75"/>
      <c r="R180" s="26">
        <f>J180-P180</f>
        <v>0</v>
      </c>
    </row>
    <row r="181" spans="1:18">
      <c r="A181" s="807"/>
      <c r="B181" s="785"/>
      <c r="C181" s="164" t="s">
        <v>148</v>
      </c>
      <c r="D181" s="29"/>
      <c r="E181" s="26"/>
      <c r="F181" s="26">
        <v>0</v>
      </c>
      <c r="G181" s="26"/>
      <c r="H181" s="26"/>
      <c r="I181" s="26"/>
      <c r="J181" s="26">
        <v>0</v>
      </c>
      <c r="K181" s="26">
        <v>0</v>
      </c>
      <c r="L181" s="26"/>
      <c r="M181" s="26"/>
      <c r="N181" s="26"/>
      <c r="O181" s="26">
        <v>0</v>
      </c>
      <c r="P181" s="26">
        <v>0</v>
      </c>
      <c r="Q181" s="75"/>
      <c r="R181" s="26">
        <v>0</v>
      </c>
    </row>
    <row r="182" spans="1:18">
      <c r="A182" s="807"/>
      <c r="B182" s="785"/>
      <c r="C182" s="164" t="s">
        <v>149</v>
      </c>
      <c r="D182" s="29"/>
      <c r="E182" s="26"/>
      <c r="F182" s="26">
        <v>0</v>
      </c>
      <c r="G182" s="26"/>
      <c r="H182" s="26"/>
      <c r="I182" s="26"/>
      <c r="J182" s="26">
        <v>0</v>
      </c>
      <c r="K182" s="26">
        <v>0</v>
      </c>
      <c r="L182" s="26"/>
      <c r="M182" s="26"/>
      <c r="N182" s="26"/>
      <c r="O182" s="26">
        <v>0</v>
      </c>
      <c r="P182" s="26">
        <v>0</v>
      </c>
      <c r="Q182" s="75"/>
      <c r="R182" s="26">
        <v>0</v>
      </c>
    </row>
    <row r="183" spans="1:18">
      <c r="A183" s="807"/>
      <c r="B183" s="785"/>
      <c r="C183" s="164" t="s">
        <v>150</v>
      </c>
      <c r="D183" s="29"/>
      <c r="E183" s="26"/>
      <c r="F183" s="26">
        <v>0</v>
      </c>
      <c r="G183" s="26"/>
      <c r="H183" s="26"/>
      <c r="I183" s="26"/>
      <c r="J183" s="26">
        <v>0</v>
      </c>
      <c r="K183" s="26">
        <v>0</v>
      </c>
      <c r="L183" s="26"/>
      <c r="M183" s="26"/>
      <c r="N183" s="26"/>
      <c r="O183" s="26">
        <v>0</v>
      </c>
      <c r="P183" s="26">
        <v>0</v>
      </c>
      <c r="Q183" s="75"/>
      <c r="R183" s="26">
        <v>0</v>
      </c>
    </row>
    <row r="184" spans="1:18">
      <c r="A184" s="807"/>
      <c r="B184" s="785"/>
      <c r="C184" s="164" t="s">
        <v>151</v>
      </c>
      <c r="D184" s="29"/>
      <c r="E184" s="26"/>
      <c r="F184" s="26">
        <v>0</v>
      </c>
      <c r="G184" s="26"/>
      <c r="H184" s="26"/>
      <c r="I184" s="26"/>
      <c r="J184" s="26">
        <v>0</v>
      </c>
      <c r="K184" s="26">
        <v>0</v>
      </c>
      <c r="L184" s="26"/>
      <c r="M184" s="26"/>
      <c r="N184" s="26"/>
      <c r="O184" s="26">
        <v>0</v>
      </c>
      <c r="P184" s="26">
        <v>0</v>
      </c>
      <c r="Q184" s="75"/>
      <c r="R184" s="26">
        <v>0</v>
      </c>
    </row>
    <row r="185" spans="1:18">
      <c r="A185" s="807"/>
      <c r="B185" s="786" t="s">
        <v>116</v>
      </c>
      <c r="C185" s="166" t="s">
        <v>152</v>
      </c>
      <c r="D185" s="167"/>
      <c r="E185" s="168"/>
      <c r="F185" s="168">
        <v>0</v>
      </c>
      <c r="G185" s="168"/>
      <c r="H185" s="168"/>
      <c r="I185" s="168"/>
      <c r="J185" s="168">
        <v>0</v>
      </c>
      <c r="K185" s="168">
        <v>0</v>
      </c>
      <c r="L185" s="168"/>
      <c r="M185" s="168"/>
      <c r="N185" s="168"/>
      <c r="O185" s="168">
        <v>0</v>
      </c>
      <c r="P185" s="168">
        <v>0</v>
      </c>
      <c r="Q185" s="172"/>
      <c r="R185" s="168">
        <v>0</v>
      </c>
    </row>
    <row r="186" spans="1:18">
      <c r="A186" s="807"/>
      <c r="B186" s="786"/>
      <c r="C186" s="166" t="s">
        <v>153</v>
      </c>
      <c r="D186" s="167"/>
      <c r="E186" s="168"/>
      <c r="F186" s="168">
        <v>0</v>
      </c>
      <c r="G186" s="168"/>
      <c r="H186" s="168"/>
      <c r="I186" s="168"/>
      <c r="J186" s="168">
        <v>0</v>
      </c>
      <c r="K186" s="168">
        <v>0</v>
      </c>
      <c r="L186" s="168"/>
      <c r="M186" s="168"/>
      <c r="N186" s="168"/>
      <c r="O186" s="168">
        <v>0</v>
      </c>
      <c r="P186" s="168">
        <v>0</v>
      </c>
      <c r="Q186" s="172"/>
      <c r="R186" s="168">
        <v>0</v>
      </c>
    </row>
    <row r="187" spans="1:18">
      <c r="A187" s="807"/>
      <c r="B187" s="786"/>
      <c r="C187" s="166" t="s">
        <v>154</v>
      </c>
      <c r="D187" s="167"/>
      <c r="E187" s="168"/>
      <c r="F187" s="168">
        <v>0</v>
      </c>
      <c r="G187" s="168"/>
      <c r="H187" s="168"/>
      <c r="I187" s="168"/>
      <c r="J187" s="168">
        <v>0</v>
      </c>
      <c r="K187" s="168">
        <v>0</v>
      </c>
      <c r="L187" s="168"/>
      <c r="M187" s="168"/>
      <c r="N187" s="168"/>
      <c r="O187" s="168">
        <v>0</v>
      </c>
      <c r="P187" s="168">
        <v>0</v>
      </c>
      <c r="Q187" s="172"/>
      <c r="R187" s="168">
        <v>0</v>
      </c>
    </row>
    <row r="188" spans="1:18">
      <c r="A188" s="807"/>
      <c r="B188" s="786"/>
      <c r="C188" s="166" t="s">
        <v>155</v>
      </c>
      <c r="D188" s="167"/>
      <c r="E188" s="168"/>
      <c r="F188" s="168">
        <v>0</v>
      </c>
      <c r="G188" s="168"/>
      <c r="H188" s="168"/>
      <c r="I188" s="168"/>
      <c r="J188" s="168">
        <v>0</v>
      </c>
      <c r="K188" s="168">
        <v>0</v>
      </c>
      <c r="L188" s="168"/>
      <c r="M188" s="168"/>
      <c r="N188" s="168"/>
      <c r="O188" s="168">
        <v>0</v>
      </c>
      <c r="P188" s="168">
        <v>0</v>
      </c>
      <c r="Q188" s="172"/>
      <c r="R188" s="168">
        <v>0</v>
      </c>
    </row>
    <row r="189" spans="1:18">
      <c r="A189" s="807"/>
      <c r="B189" s="786"/>
      <c r="C189" s="166" t="s">
        <v>156</v>
      </c>
      <c r="D189" s="167"/>
      <c r="E189" s="168"/>
      <c r="F189" s="168">
        <v>0</v>
      </c>
      <c r="G189" s="168"/>
      <c r="H189" s="168"/>
      <c r="I189" s="168"/>
      <c r="J189" s="168">
        <v>0</v>
      </c>
      <c r="K189" s="168">
        <v>0</v>
      </c>
      <c r="L189" s="168"/>
      <c r="M189" s="168"/>
      <c r="N189" s="168"/>
      <c r="O189" s="168">
        <v>0</v>
      </c>
      <c r="P189" s="168">
        <v>0</v>
      </c>
      <c r="Q189" s="172"/>
      <c r="R189" s="168">
        <v>0</v>
      </c>
    </row>
    <row r="190" spans="1:18">
      <c r="A190" s="807"/>
      <c r="B190" s="786"/>
      <c r="C190" s="166" t="s">
        <v>157</v>
      </c>
      <c r="D190" s="167"/>
      <c r="E190" s="168"/>
      <c r="F190" s="168">
        <v>0</v>
      </c>
      <c r="G190" s="168"/>
      <c r="H190" s="168"/>
      <c r="I190" s="168"/>
      <c r="J190" s="168">
        <v>0</v>
      </c>
      <c r="K190" s="168">
        <v>0</v>
      </c>
      <c r="L190" s="168"/>
      <c r="M190" s="168"/>
      <c r="N190" s="168"/>
      <c r="O190" s="168">
        <v>0</v>
      </c>
      <c r="P190" s="168">
        <v>0</v>
      </c>
      <c r="Q190" s="172"/>
      <c r="R190" s="168">
        <v>0</v>
      </c>
    </row>
    <row r="191" spans="1:18">
      <c r="A191" s="807"/>
      <c r="B191" s="786"/>
      <c r="C191" s="166" t="s">
        <v>158</v>
      </c>
      <c r="D191" s="167"/>
      <c r="E191" s="168"/>
      <c r="F191" s="168">
        <v>0</v>
      </c>
      <c r="G191" s="168"/>
      <c r="H191" s="168"/>
      <c r="I191" s="168"/>
      <c r="J191" s="168">
        <v>0</v>
      </c>
      <c r="K191" s="168">
        <v>0</v>
      </c>
      <c r="L191" s="168"/>
      <c r="M191" s="168"/>
      <c r="N191" s="168"/>
      <c r="O191" s="168">
        <v>0</v>
      </c>
      <c r="P191" s="168">
        <v>0</v>
      </c>
      <c r="Q191" s="172"/>
      <c r="R191" s="168">
        <v>0</v>
      </c>
    </row>
    <row r="192" spans="1:18">
      <c r="A192" s="807"/>
      <c r="B192" s="786"/>
      <c r="C192" s="166" t="s">
        <v>159</v>
      </c>
      <c r="D192" s="167"/>
      <c r="E192" s="168"/>
      <c r="F192" s="168">
        <v>0</v>
      </c>
      <c r="G192" s="168"/>
      <c r="H192" s="168"/>
      <c r="I192" s="168"/>
      <c r="J192" s="168">
        <v>0</v>
      </c>
      <c r="K192" s="168">
        <v>0</v>
      </c>
      <c r="L192" s="168"/>
      <c r="M192" s="168"/>
      <c r="N192" s="168"/>
      <c r="O192" s="168">
        <v>0</v>
      </c>
      <c r="P192" s="168">
        <v>0</v>
      </c>
      <c r="Q192" s="172"/>
      <c r="R192" s="168">
        <v>0</v>
      </c>
    </row>
    <row r="193" spans="1:18">
      <c r="A193" s="807"/>
      <c r="B193" s="786"/>
      <c r="C193" s="166" t="s">
        <v>160</v>
      </c>
      <c r="D193" s="167"/>
      <c r="E193" s="168"/>
      <c r="F193" s="168">
        <v>0</v>
      </c>
      <c r="G193" s="168"/>
      <c r="H193" s="168"/>
      <c r="I193" s="168"/>
      <c r="J193" s="168">
        <v>0</v>
      </c>
      <c r="K193" s="168">
        <v>0</v>
      </c>
      <c r="L193" s="168"/>
      <c r="M193" s="168"/>
      <c r="N193" s="168"/>
      <c r="O193" s="168">
        <v>0</v>
      </c>
      <c r="P193" s="168">
        <v>0</v>
      </c>
      <c r="Q193" s="172"/>
      <c r="R193" s="168">
        <v>0</v>
      </c>
    </row>
    <row r="194" spans="1:18">
      <c r="A194" s="807"/>
      <c r="B194" s="786"/>
      <c r="C194" s="166" t="s">
        <v>161</v>
      </c>
      <c r="D194" s="167"/>
      <c r="E194" s="168"/>
      <c r="F194" s="168">
        <v>0</v>
      </c>
      <c r="G194" s="168"/>
      <c r="H194" s="168"/>
      <c r="I194" s="168"/>
      <c r="J194" s="168">
        <v>0</v>
      </c>
      <c r="K194" s="168">
        <v>0</v>
      </c>
      <c r="L194" s="168"/>
      <c r="M194" s="168"/>
      <c r="N194" s="168"/>
      <c r="O194" s="168">
        <v>0</v>
      </c>
      <c r="P194" s="168">
        <v>0</v>
      </c>
      <c r="Q194" s="172"/>
      <c r="R194" s="168">
        <v>0</v>
      </c>
    </row>
    <row r="195" spans="1:18">
      <c r="A195" s="807"/>
      <c r="B195" s="786"/>
      <c r="C195" s="166" t="s">
        <v>162</v>
      </c>
      <c r="D195" s="167"/>
      <c r="E195" s="168"/>
      <c r="F195" s="168">
        <v>0</v>
      </c>
      <c r="G195" s="168"/>
      <c r="H195" s="168"/>
      <c r="I195" s="168"/>
      <c r="J195" s="168">
        <v>0</v>
      </c>
      <c r="K195" s="168">
        <v>0</v>
      </c>
      <c r="L195" s="168"/>
      <c r="M195" s="168"/>
      <c r="N195" s="168"/>
      <c r="O195" s="168">
        <v>0</v>
      </c>
      <c r="P195" s="168">
        <v>0</v>
      </c>
      <c r="Q195" s="172"/>
      <c r="R195" s="168">
        <v>0</v>
      </c>
    </row>
    <row r="196" spans="1:18">
      <c r="A196" s="807"/>
      <c r="B196" s="786"/>
      <c r="C196" s="166" t="s">
        <v>163</v>
      </c>
      <c r="D196" s="167"/>
      <c r="E196" s="168"/>
      <c r="F196" s="168">
        <v>0</v>
      </c>
      <c r="G196" s="168"/>
      <c r="H196" s="168"/>
      <c r="I196" s="168"/>
      <c r="J196" s="168">
        <v>0</v>
      </c>
      <c r="K196" s="168">
        <v>0</v>
      </c>
      <c r="L196" s="168"/>
      <c r="M196" s="168"/>
      <c r="N196" s="168"/>
      <c r="O196" s="168">
        <v>0</v>
      </c>
      <c r="P196" s="168">
        <v>0</v>
      </c>
      <c r="Q196" s="172"/>
      <c r="R196" s="168">
        <v>0</v>
      </c>
    </row>
    <row r="197" spans="1:18">
      <c r="A197" s="807"/>
      <c r="B197" s="786"/>
      <c r="C197" s="166" t="s">
        <v>164</v>
      </c>
      <c r="D197" s="167"/>
      <c r="E197" s="168"/>
      <c r="F197" s="168">
        <v>0</v>
      </c>
      <c r="G197" s="168"/>
      <c r="H197" s="168"/>
      <c r="I197" s="168"/>
      <c r="J197" s="168">
        <v>0</v>
      </c>
      <c r="K197" s="168">
        <v>0</v>
      </c>
      <c r="L197" s="168"/>
      <c r="M197" s="168"/>
      <c r="N197" s="168"/>
      <c r="O197" s="168">
        <v>0</v>
      </c>
      <c r="P197" s="168">
        <v>0</v>
      </c>
      <c r="Q197" s="172"/>
      <c r="R197" s="168">
        <v>0</v>
      </c>
    </row>
    <row r="198" spans="1:18">
      <c r="A198" s="807"/>
      <c r="B198" s="786"/>
      <c r="C198" s="166" t="s">
        <v>165</v>
      </c>
      <c r="D198" s="167"/>
      <c r="E198" s="168"/>
      <c r="F198" s="168">
        <v>0</v>
      </c>
      <c r="G198" s="168"/>
      <c r="H198" s="168"/>
      <c r="I198" s="168"/>
      <c r="J198" s="168">
        <v>0</v>
      </c>
      <c r="K198" s="168">
        <v>0</v>
      </c>
      <c r="L198" s="168"/>
      <c r="M198" s="168"/>
      <c r="N198" s="168"/>
      <c r="O198" s="168">
        <v>0</v>
      </c>
      <c r="P198" s="168">
        <v>0</v>
      </c>
      <c r="Q198" s="172"/>
      <c r="R198" s="168">
        <v>0</v>
      </c>
    </row>
    <row r="199" spans="1:18">
      <c r="A199" s="807"/>
      <c r="B199" s="786"/>
      <c r="C199" s="166" t="s">
        <v>166</v>
      </c>
      <c r="D199" s="167"/>
      <c r="E199" s="168"/>
      <c r="F199" s="168">
        <v>0</v>
      </c>
      <c r="G199" s="168"/>
      <c r="H199" s="168"/>
      <c r="I199" s="168"/>
      <c r="J199" s="168">
        <v>0</v>
      </c>
      <c r="K199" s="168">
        <v>0</v>
      </c>
      <c r="L199" s="168"/>
      <c r="M199" s="168"/>
      <c r="N199" s="168"/>
      <c r="O199" s="168">
        <v>0</v>
      </c>
      <c r="P199" s="168">
        <v>0</v>
      </c>
      <c r="Q199" s="172"/>
      <c r="R199" s="168">
        <v>0</v>
      </c>
    </row>
    <row r="200" spans="1:18">
      <c r="A200" s="807"/>
      <c r="B200" s="786"/>
      <c r="C200" s="166" t="s">
        <v>167</v>
      </c>
      <c r="D200" s="167"/>
      <c r="E200" s="168"/>
      <c r="F200" s="168">
        <v>0</v>
      </c>
      <c r="G200" s="168"/>
      <c r="H200" s="168"/>
      <c r="I200" s="168"/>
      <c r="J200" s="168">
        <v>0</v>
      </c>
      <c r="K200" s="168">
        <v>0</v>
      </c>
      <c r="L200" s="168"/>
      <c r="M200" s="168"/>
      <c r="N200" s="168"/>
      <c r="O200" s="168">
        <v>0</v>
      </c>
      <c r="P200" s="168">
        <v>0</v>
      </c>
      <c r="Q200" s="172"/>
      <c r="R200" s="168">
        <v>0</v>
      </c>
    </row>
    <row r="201" spans="1:18">
      <c r="A201" s="807"/>
      <c r="B201" s="786"/>
      <c r="C201" s="166" t="s">
        <v>168</v>
      </c>
      <c r="D201" s="167"/>
      <c r="E201" s="168"/>
      <c r="F201" s="168">
        <v>0</v>
      </c>
      <c r="G201" s="168"/>
      <c r="H201" s="168"/>
      <c r="I201" s="168"/>
      <c r="J201" s="168">
        <v>0</v>
      </c>
      <c r="K201" s="168">
        <v>0</v>
      </c>
      <c r="L201" s="168"/>
      <c r="M201" s="168"/>
      <c r="N201" s="168"/>
      <c r="O201" s="168">
        <v>0</v>
      </c>
      <c r="P201" s="168">
        <v>0</v>
      </c>
      <c r="Q201" s="172"/>
      <c r="R201" s="168">
        <v>0</v>
      </c>
    </row>
    <row r="202" spans="1:18">
      <c r="A202" s="807"/>
      <c r="B202" s="786"/>
      <c r="C202" s="166" t="s">
        <v>169</v>
      </c>
      <c r="D202" s="167"/>
      <c r="E202" s="168"/>
      <c r="F202" s="168">
        <v>0</v>
      </c>
      <c r="G202" s="168"/>
      <c r="H202" s="168"/>
      <c r="I202" s="168"/>
      <c r="J202" s="168">
        <v>0</v>
      </c>
      <c r="K202" s="168">
        <v>0</v>
      </c>
      <c r="L202" s="168"/>
      <c r="M202" s="168"/>
      <c r="N202" s="168"/>
      <c r="O202" s="168">
        <v>0</v>
      </c>
      <c r="P202" s="168">
        <v>0</v>
      </c>
      <c r="Q202" s="172"/>
      <c r="R202" s="168">
        <v>0</v>
      </c>
    </row>
    <row r="203" spans="1:18">
      <c r="A203" s="807"/>
      <c r="B203" s="786"/>
      <c r="C203" s="166" t="s">
        <v>170</v>
      </c>
      <c r="D203" s="167"/>
      <c r="E203" s="168"/>
      <c r="F203" s="168">
        <v>0</v>
      </c>
      <c r="G203" s="168"/>
      <c r="H203" s="168"/>
      <c r="I203" s="168"/>
      <c r="J203" s="168">
        <v>0</v>
      </c>
      <c r="K203" s="168">
        <v>0</v>
      </c>
      <c r="L203" s="168"/>
      <c r="M203" s="168"/>
      <c r="N203" s="168"/>
      <c r="O203" s="168">
        <v>0</v>
      </c>
      <c r="P203" s="168">
        <v>0</v>
      </c>
      <c r="Q203" s="172"/>
      <c r="R203" s="168">
        <v>0</v>
      </c>
    </row>
    <row r="204" spans="1:18">
      <c r="A204" s="807"/>
      <c r="B204" s="786"/>
      <c r="C204" s="166" t="s">
        <v>171</v>
      </c>
      <c r="D204" s="167"/>
      <c r="E204" s="168"/>
      <c r="F204" s="168">
        <v>0</v>
      </c>
      <c r="G204" s="168"/>
      <c r="H204" s="168"/>
      <c r="I204" s="168"/>
      <c r="J204" s="168">
        <v>0</v>
      </c>
      <c r="K204" s="168">
        <v>0</v>
      </c>
      <c r="L204" s="168"/>
      <c r="M204" s="168"/>
      <c r="N204" s="168"/>
      <c r="O204" s="168">
        <v>0</v>
      </c>
      <c r="P204" s="168">
        <v>0</v>
      </c>
      <c r="Q204" s="172"/>
      <c r="R204" s="168">
        <v>0</v>
      </c>
    </row>
    <row r="205" spans="1:18">
      <c r="A205" s="807"/>
      <c r="B205" s="786"/>
      <c r="C205" s="166" t="s">
        <v>172</v>
      </c>
      <c r="D205" s="167"/>
      <c r="E205" s="168"/>
      <c r="F205" s="168">
        <v>0</v>
      </c>
      <c r="G205" s="168"/>
      <c r="H205" s="168"/>
      <c r="I205" s="168"/>
      <c r="J205" s="168">
        <v>0</v>
      </c>
      <c r="K205" s="168">
        <v>0</v>
      </c>
      <c r="L205" s="168"/>
      <c r="M205" s="168"/>
      <c r="N205" s="168"/>
      <c r="O205" s="168">
        <v>0</v>
      </c>
      <c r="P205" s="168">
        <v>0</v>
      </c>
      <c r="Q205" s="172"/>
      <c r="R205" s="168">
        <v>0</v>
      </c>
    </row>
    <row r="206" spans="1:18">
      <c r="A206" s="807"/>
      <c r="B206" s="786"/>
      <c r="C206" s="166" t="s">
        <v>173</v>
      </c>
      <c r="D206" s="167"/>
      <c r="E206" s="168"/>
      <c r="F206" s="168">
        <v>0</v>
      </c>
      <c r="G206" s="168"/>
      <c r="H206" s="168"/>
      <c r="I206" s="168"/>
      <c r="J206" s="168">
        <v>0</v>
      </c>
      <c r="K206" s="168">
        <v>0</v>
      </c>
      <c r="L206" s="168"/>
      <c r="M206" s="168"/>
      <c r="N206" s="168"/>
      <c r="O206" s="168">
        <v>0</v>
      </c>
      <c r="P206" s="168">
        <v>0</v>
      </c>
      <c r="Q206" s="172"/>
      <c r="R206" s="168">
        <v>0</v>
      </c>
    </row>
    <row r="207" spans="1:18">
      <c r="A207" s="807"/>
      <c r="B207" s="786"/>
      <c r="C207" s="166" t="s">
        <v>174</v>
      </c>
      <c r="D207" s="167"/>
      <c r="E207" s="168"/>
      <c r="F207" s="168">
        <v>0</v>
      </c>
      <c r="G207" s="168"/>
      <c r="H207" s="168"/>
      <c r="I207" s="168"/>
      <c r="J207" s="168">
        <v>0</v>
      </c>
      <c r="K207" s="168">
        <v>0</v>
      </c>
      <c r="L207" s="168"/>
      <c r="M207" s="168"/>
      <c r="N207" s="168"/>
      <c r="O207" s="168">
        <v>0</v>
      </c>
      <c r="P207" s="168">
        <v>0</v>
      </c>
      <c r="Q207" s="172"/>
      <c r="R207" s="168">
        <v>0</v>
      </c>
    </row>
    <row r="208" spans="1:18">
      <c r="A208" s="807"/>
      <c r="B208" s="786"/>
      <c r="C208" s="166" t="s">
        <v>175</v>
      </c>
      <c r="D208" s="167"/>
      <c r="E208" s="168"/>
      <c r="F208" s="168">
        <v>0</v>
      </c>
      <c r="G208" s="168"/>
      <c r="H208" s="168"/>
      <c r="I208" s="168"/>
      <c r="J208" s="168">
        <v>0</v>
      </c>
      <c r="K208" s="168">
        <v>0</v>
      </c>
      <c r="L208" s="168"/>
      <c r="M208" s="168"/>
      <c r="N208" s="168"/>
      <c r="O208" s="168">
        <v>0</v>
      </c>
      <c r="P208" s="168">
        <v>0</v>
      </c>
      <c r="Q208" s="172"/>
      <c r="R208" s="168">
        <v>0</v>
      </c>
    </row>
    <row r="209" spans="1:18">
      <c r="A209" s="807"/>
      <c r="B209" s="786"/>
      <c r="C209" s="166" t="s">
        <v>176</v>
      </c>
      <c r="D209" s="174"/>
      <c r="E209" s="175"/>
      <c r="F209" s="168">
        <v>0</v>
      </c>
      <c r="G209" s="175"/>
      <c r="H209" s="175"/>
      <c r="I209" s="175"/>
      <c r="J209" s="168">
        <v>0</v>
      </c>
      <c r="K209" s="168">
        <v>0</v>
      </c>
      <c r="L209" s="175"/>
      <c r="M209" s="175"/>
      <c r="N209" s="175"/>
      <c r="O209" s="168">
        <v>0</v>
      </c>
      <c r="P209" s="168">
        <v>0</v>
      </c>
      <c r="Q209" s="172"/>
      <c r="R209" s="168">
        <v>0</v>
      </c>
    </row>
    <row r="210" spans="1:18">
      <c r="A210" s="807"/>
      <c r="B210" s="786"/>
      <c r="C210" s="166" t="s">
        <v>177</v>
      </c>
      <c r="D210" s="174"/>
      <c r="E210" s="175"/>
      <c r="F210" s="168">
        <v>0</v>
      </c>
      <c r="G210" s="175"/>
      <c r="H210" s="175"/>
      <c r="I210" s="175"/>
      <c r="J210" s="168">
        <v>0</v>
      </c>
      <c r="K210" s="168">
        <v>0</v>
      </c>
      <c r="L210" s="175"/>
      <c r="M210" s="175"/>
      <c r="N210" s="175"/>
      <c r="O210" s="168">
        <v>0</v>
      </c>
      <c r="P210" s="168">
        <v>0</v>
      </c>
      <c r="Q210" s="172"/>
      <c r="R210" s="168">
        <v>0</v>
      </c>
    </row>
    <row r="211" spans="1:18">
      <c r="A211" s="807"/>
      <c r="B211" s="176"/>
      <c r="C211" s="177" t="s">
        <v>384</v>
      </c>
      <c r="D211" s="174"/>
      <c r="E211" s="175"/>
      <c r="F211" s="175">
        <v>0</v>
      </c>
      <c r="G211" s="175"/>
      <c r="H211" s="175"/>
      <c r="I211" s="175"/>
      <c r="J211" s="175">
        <v>0</v>
      </c>
      <c r="K211" s="175">
        <v>0</v>
      </c>
      <c r="L211" s="175"/>
      <c r="M211" s="175"/>
      <c r="N211" s="175"/>
      <c r="O211" s="175">
        <v>0</v>
      </c>
      <c r="P211" s="175">
        <v>0</v>
      </c>
      <c r="Q211" s="209"/>
      <c r="R211" s="168">
        <v>0</v>
      </c>
    </row>
    <row r="212" spans="1:18" s="9" customFormat="1">
      <c r="A212" s="815"/>
      <c r="B212" s="1183" t="s">
        <v>132</v>
      </c>
      <c r="C212" s="1183"/>
      <c r="D212" s="178"/>
      <c r="E212" s="179">
        <f>SUM(E177:E211)</f>
        <v>50000</v>
      </c>
      <c r="F212" s="179">
        <f t="shared" ref="F212:R212" si="44">SUM(F177:F211)</f>
        <v>0</v>
      </c>
      <c r="G212" s="179">
        <f t="shared" si="44"/>
        <v>0</v>
      </c>
      <c r="H212" s="179">
        <f t="shared" si="44"/>
        <v>0</v>
      </c>
      <c r="I212" s="179">
        <f t="shared" si="44"/>
        <v>0</v>
      </c>
      <c r="J212" s="179">
        <f t="shared" si="44"/>
        <v>50000</v>
      </c>
      <c r="K212" s="179">
        <f t="shared" si="44"/>
        <v>50000</v>
      </c>
      <c r="L212" s="179">
        <f t="shared" si="44"/>
        <v>0</v>
      </c>
      <c r="M212" s="179">
        <f t="shared" si="44"/>
        <v>0</v>
      </c>
      <c r="N212" s="179">
        <f t="shared" si="44"/>
        <v>0</v>
      </c>
      <c r="O212" s="179">
        <f t="shared" si="44"/>
        <v>0</v>
      </c>
      <c r="P212" s="179">
        <f t="shared" si="44"/>
        <v>50000</v>
      </c>
      <c r="Q212" s="179">
        <f t="shared" si="44"/>
        <v>0</v>
      </c>
      <c r="R212" s="179">
        <f t="shared" si="44"/>
        <v>0</v>
      </c>
    </row>
    <row r="213" spans="1:18">
      <c r="A213" s="807"/>
      <c r="B213" s="180" t="s">
        <v>385</v>
      </c>
      <c r="C213" s="181" t="s">
        <v>178</v>
      </c>
      <c r="D213" s="182"/>
      <c r="E213" s="183">
        <f>E152+E212+E175</f>
        <v>6411588.4399999995</v>
      </c>
      <c r="F213" s="183">
        <f t="shared" ref="F213:Q213" si="45">F152+F212+F175</f>
        <v>5872606.2199999997</v>
      </c>
      <c r="G213" s="183">
        <f t="shared" si="45"/>
        <v>0</v>
      </c>
      <c r="H213" s="183">
        <f t="shared" si="45"/>
        <v>0</v>
      </c>
      <c r="I213" s="183">
        <f t="shared" si="45"/>
        <v>0</v>
      </c>
      <c r="J213" s="183">
        <f>J152+J212+J175</f>
        <v>12284194.66</v>
      </c>
      <c r="K213" s="183">
        <f t="shared" si="45"/>
        <v>3966463.96</v>
      </c>
      <c r="L213" s="183">
        <f t="shared" si="45"/>
        <v>4148848.34</v>
      </c>
      <c r="M213" s="183">
        <f t="shared" si="45"/>
        <v>0</v>
      </c>
      <c r="N213" s="183">
        <f t="shared" si="45"/>
        <v>0</v>
      </c>
      <c r="O213" s="183">
        <f t="shared" si="45"/>
        <v>844714.8899999999</v>
      </c>
      <c r="P213" s="183">
        <f t="shared" si="45"/>
        <v>8960027.1900000013</v>
      </c>
      <c r="Q213" s="183">
        <f t="shared" si="45"/>
        <v>0</v>
      </c>
      <c r="R213" s="183">
        <f>R152+R212+R175</f>
        <v>3324167.47</v>
      </c>
    </row>
    <row r="214" spans="1:18">
      <c r="A214" s="807"/>
      <c r="B214" s="400"/>
      <c r="C214" s="184" t="s">
        <v>386</v>
      </c>
      <c r="D214" s="25" t="s">
        <v>29</v>
      </c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77"/>
      <c r="R214" s="26"/>
    </row>
    <row r="215" spans="1:18">
      <c r="A215" s="807"/>
      <c r="B215" s="774" t="s">
        <v>363</v>
      </c>
      <c r="C215" s="185" t="s">
        <v>305</v>
      </c>
      <c r="D215" s="25"/>
      <c r="E215" s="26">
        <v>11600</v>
      </c>
      <c r="F215" s="26"/>
      <c r="G215" s="26"/>
      <c r="H215" s="26"/>
      <c r="I215" s="26"/>
      <c r="J215" s="26">
        <v>11600</v>
      </c>
      <c r="K215" s="26">
        <v>11600</v>
      </c>
      <c r="L215" s="26"/>
      <c r="M215" s="26"/>
      <c r="N215" s="26"/>
      <c r="O215" s="26">
        <v>0</v>
      </c>
      <c r="P215" s="26">
        <v>11600</v>
      </c>
      <c r="Q215" s="78"/>
      <c r="R215" s="38">
        <v>0</v>
      </c>
    </row>
    <row r="216" spans="1:18">
      <c r="A216" s="807"/>
      <c r="B216" s="774" t="s">
        <v>363</v>
      </c>
      <c r="C216" s="35" t="s">
        <v>306</v>
      </c>
      <c r="D216" s="36"/>
      <c r="E216" s="26">
        <v>10250</v>
      </c>
      <c r="F216" s="26"/>
      <c r="G216" s="26"/>
      <c r="H216" s="26"/>
      <c r="I216" s="26"/>
      <c r="J216" s="26">
        <v>10250</v>
      </c>
      <c r="K216" s="26">
        <v>10250</v>
      </c>
      <c r="L216" s="26"/>
      <c r="M216" s="26"/>
      <c r="N216" s="26"/>
      <c r="O216" s="26">
        <v>0</v>
      </c>
      <c r="P216" s="26">
        <v>10250</v>
      </c>
      <c r="Q216" s="26"/>
      <c r="R216" s="26">
        <v>0</v>
      </c>
    </row>
    <row r="217" spans="1:18" s="7" customFormat="1" ht="27.75" customHeight="1">
      <c r="A217" s="813"/>
      <c r="B217" s="774" t="s">
        <v>363</v>
      </c>
      <c r="C217" s="185" t="s">
        <v>387</v>
      </c>
      <c r="D217" s="186"/>
      <c r="E217" s="187">
        <v>0</v>
      </c>
      <c r="F217" s="187">
        <v>43770</v>
      </c>
      <c r="G217" s="187"/>
      <c r="H217" s="187"/>
      <c r="I217" s="187"/>
      <c r="J217" s="187">
        <v>43770</v>
      </c>
      <c r="K217" s="187"/>
      <c r="L217" s="187"/>
      <c r="M217" s="187"/>
      <c r="N217" s="187"/>
      <c r="O217" s="26">
        <v>43770</v>
      </c>
      <c r="P217" s="187">
        <v>43770</v>
      </c>
      <c r="Q217" s="210"/>
      <c r="R217" s="26">
        <v>0</v>
      </c>
    </row>
    <row r="218" spans="1:18" ht="33.75" customHeight="1">
      <c r="A218" s="807"/>
      <c r="B218" s="769" t="s">
        <v>339</v>
      </c>
      <c r="C218" s="35" t="s">
        <v>388</v>
      </c>
      <c r="D218" s="188"/>
      <c r="E218" s="146">
        <v>0</v>
      </c>
      <c r="F218" s="146">
        <v>260000</v>
      </c>
      <c r="G218" s="146"/>
      <c r="H218" s="146"/>
      <c r="I218" s="146"/>
      <c r="J218" s="211">
        <v>260000</v>
      </c>
      <c r="K218" s="146"/>
      <c r="L218" s="146">
        <v>260000</v>
      </c>
      <c r="M218" s="146"/>
      <c r="N218" s="146"/>
      <c r="O218" s="26">
        <v>0</v>
      </c>
      <c r="P218" s="26">
        <f>L218+M218</f>
        <v>260000</v>
      </c>
      <c r="Q218" s="146"/>
      <c r="R218" s="26">
        <v>0</v>
      </c>
    </row>
    <row r="219" spans="1:18" s="2" customFormat="1" ht="57.75" customHeight="1">
      <c r="A219" s="808"/>
      <c r="B219" s="774" t="s">
        <v>363</v>
      </c>
      <c r="C219" s="32" t="s">
        <v>389</v>
      </c>
      <c r="D219" s="90"/>
      <c r="E219" s="91"/>
      <c r="F219" s="91">
        <v>2380</v>
      </c>
      <c r="G219" s="91">
        <v>2380</v>
      </c>
      <c r="H219" s="91"/>
      <c r="I219" s="91"/>
      <c r="J219" s="91">
        <v>0</v>
      </c>
      <c r="K219" s="91"/>
      <c r="L219" s="91"/>
      <c r="M219" s="91"/>
      <c r="N219" s="91"/>
      <c r="O219" s="91"/>
      <c r="P219" s="91">
        <v>0</v>
      </c>
      <c r="Q219" s="133"/>
      <c r="R219" s="91">
        <v>0</v>
      </c>
    </row>
    <row r="220" spans="1:18" s="2" customFormat="1">
      <c r="A220" s="808"/>
      <c r="B220" s="774" t="s">
        <v>363</v>
      </c>
      <c r="C220" s="32" t="s">
        <v>390</v>
      </c>
      <c r="D220" s="90"/>
      <c r="E220" s="91"/>
      <c r="F220" s="91">
        <v>9490</v>
      </c>
      <c r="G220" s="91">
        <v>9490</v>
      </c>
      <c r="H220" s="91"/>
      <c r="I220" s="91"/>
      <c r="J220" s="91">
        <v>0</v>
      </c>
      <c r="K220" s="91"/>
      <c r="L220" s="91"/>
      <c r="M220" s="91"/>
      <c r="N220" s="91"/>
      <c r="O220" s="91"/>
      <c r="P220" s="91">
        <v>0</v>
      </c>
      <c r="Q220" s="133"/>
      <c r="R220" s="91">
        <v>0</v>
      </c>
    </row>
    <row r="221" spans="1:18" s="2" customFormat="1">
      <c r="A221" s="808"/>
      <c r="B221" s="774" t="s">
        <v>363</v>
      </c>
      <c r="C221" s="32" t="s">
        <v>391</v>
      </c>
      <c r="D221" s="90"/>
      <c r="E221" s="91"/>
      <c r="F221" s="91">
        <v>6500</v>
      </c>
      <c r="G221" s="91">
        <v>6500</v>
      </c>
      <c r="H221" s="91"/>
      <c r="I221" s="91"/>
      <c r="J221" s="91">
        <v>0</v>
      </c>
      <c r="K221" s="91"/>
      <c r="L221" s="91"/>
      <c r="M221" s="91"/>
      <c r="N221" s="91"/>
      <c r="O221" s="91"/>
      <c r="P221" s="91">
        <v>0</v>
      </c>
      <c r="Q221" s="133"/>
      <c r="R221" s="91">
        <v>0</v>
      </c>
    </row>
    <row r="222" spans="1:18" s="2" customFormat="1" ht="40.5">
      <c r="A222" s="808"/>
      <c r="B222" s="774" t="s">
        <v>363</v>
      </c>
      <c r="C222" s="32" t="s">
        <v>392</v>
      </c>
      <c r="D222" s="90"/>
      <c r="E222" s="91"/>
      <c r="F222" s="91">
        <v>3900</v>
      </c>
      <c r="G222" s="91">
        <v>3900</v>
      </c>
      <c r="H222" s="91"/>
      <c r="I222" s="91"/>
      <c r="J222" s="91">
        <v>0</v>
      </c>
      <c r="K222" s="91"/>
      <c r="L222" s="91"/>
      <c r="M222" s="91"/>
      <c r="N222" s="91"/>
      <c r="O222" s="91"/>
      <c r="P222" s="91">
        <v>0</v>
      </c>
      <c r="Q222" s="133"/>
      <c r="R222" s="91">
        <v>0</v>
      </c>
    </row>
    <row r="223" spans="1:18" s="2" customFormat="1">
      <c r="A223" s="808"/>
      <c r="B223" s="774" t="s">
        <v>363</v>
      </c>
      <c r="C223" s="32" t="s">
        <v>393</v>
      </c>
      <c r="D223" s="90"/>
      <c r="E223" s="91"/>
      <c r="F223" s="91">
        <v>5000</v>
      </c>
      <c r="G223" s="91">
        <v>5000</v>
      </c>
      <c r="H223" s="91"/>
      <c r="I223" s="91"/>
      <c r="J223" s="91">
        <v>0</v>
      </c>
      <c r="K223" s="91"/>
      <c r="L223" s="91"/>
      <c r="M223" s="91"/>
      <c r="N223" s="91"/>
      <c r="O223" s="91"/>
      <c r="P223" s="91">
        <v>0</v>
      </c>
      <c r="Q223" s="133"/>
      <c r="R223" s="91">
        <v>0</v>
      </c>
    </row>
    <row r="224" spans="1:18" s="2" customFormat="1" ht="65.25" customHeight="1">
      <c r="A224" s="808"/>
      <c r="B224" s="774" t="s">
        <v>363</v>
      </c>
      <c r="C224" s="32" t="s">
        <v>394</v>
      </c>
      <c r="D224" s="90"/>
      <c r="E224" s="91"/>
      <c r="F224" s="91">
        <v>5195</v>
      </c>
      <c r="G224" s="91">
        <v>5195</v>
      </c>
      <c r="H224" s="91"/>
      <c r="I224" s="91"/>
      <c r="J224" s="91">
        <v>0</v>
      </c>
      <c r="K224" s="91"/>
      <c r="L224" s="91"/>
      <c r="M224" s="91"/>
      <c r="N224" s="91"/>
      <c r="O224" s="91"/>
      <c r="P224" s="91"/>
      <c r="Q224" s="133"/>
      <c r="R224" s="91"/>
    </row>
    <row r="225" spans="1:18" s="2" customFormat="1">
      <c r="A225" s="808"/>
      <c r="B225" s="1184" t="s">
        <v>395</v>
      </c>
      <c r="C225" s="1185"/>
      <c r="D225" s="189"/>
      <c r="E225" s="190">
        <f>SUM(E215:E224)</f>
        <v>21850</v>
      </c>
      <c r="F225" s="190">
        <f t="shared" ref="F225:R225" si="46">SUM(F215:F224)</f>
        <v>336235</v>
      </c>
      <c r="G225" s="190">
        <f t="shared" si="46"/>
        <v>32465</v>
      </c>
      <c r="H225" s="190">
        <f t="shared" si="46"/>
        <v>0</v>
      </c>
      <c r="I225" s="190">
        <f t="shared" si="46"/>
        <v>0</v>
      </c>
      <c r="J225" s="190">
        <f t="shared" si="46"/>
        <v>325620</v>
      </c>
      <c r="K225" s="190">
        <f t="shared" si="46"/>
        <v>21850</v>
      </c>
      <c r="L225" s="190">
        <f t="shared" si="46"/>
        <v>260000</v>
      </c>
      <c r="M225" s="190">
        <f t="shared" si="46"/>
        <v>0</v>
      </c>
      <c r="N225" s="190">
        <f t="shared" si="46"/>
        <v>0</v>
      </c>
      <c r="O225" s="190">
        <f t="shared" si="46"/>
        <v>43770</v>
      </c>
      <c r="P225" s="190">
        <f t="shared" si="46"/>
        <v>325620</v>
      </c>
      <c r="Q225" s="190">
        <f t="shared" si="46"/>
        <v>0</v>
      </c>
      <c r="R225" s="190">
        <f t="shared" si="46"/>
        <v>0</v>
      </c>
    </row>
    <row r="226" spans="1:18" s="2" customFormat="1">
      <c r="A226" s="808"/>
      <c r="B226" s="787"/>
      <c r="C226" s="191" t="s">
        <v>396</v>
      </c>
      <c r="D226" s="192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</row>
    <row r="227" spans="1:18" s="2" customFormat="1" ht="60.75">
      <c r="A227" s="808"/>
      <c r="B227" s="769" t="s">
        <v>186</v>
      </c>
      <c r="C227" s="28" t="s">
        <v>187</v>
      </c>
      <c r="D227" s="193"/>
      <c r="E227" s="38"/>
      <c r="F227" s="26">
        <v>36192</v>
      </c>
      <c r="G227" s="38"/>
      <c r="H227" s="38"/>
      <c r="I227" s="38"/>
      <c r="J227" s="26">
        <v>36192</v>
      </c>
      <c r="K227" s="38">
        <v>0</v>
      </c>
      <c r="L227" s="26">
        <v>36192</v>
      </c>
      <c r="M227" s="26"/>
      <c r="N227" s="38"/>
      <c r="O227" s="38">
        <v>0</v>
      </c>
      <c r="P227" s="26">
        <v>36192</v>
      </c>
      <c r="Q227" s="38"/>
      <c r="R227" s="38">
        <v>0</v>
      </c>
    </row>
    <row r="228" spans="1:18" s="2" customFormat="1" ht="40.5">
      <c r="A228" s="808"/>
      <c r="B228" s="769" t="s">
        <v>186</v>
      </c>
      <c r="C228" s="28" t="s">
        <v>188</v>
      </c>
      <c r="D228" s="193"/>
      <c r="E228" s="38"/>
      <c r="F228" s="26">
        <v>38976</v>
      </c>
      <c r="G228" s="38"/>
      <c r="H228" s="38"/>
      <c r="I228" s="38"/>
      <c r="J228" s="26">
        <v>38976</v>
      </c>
      <c r="K228" s="38">
        <v>0</v>
      </c>
      <c r="L228" s="26">
        <v>38976</v>
      </c>
      <c r="M228" s="26"/>
      <c r="N228" s="38"/>
      <c r="O228" s="38">
        <v>0</v>
      </c>
      <c r="P228" s="26">
        <v>38976</v>
      </c>
      <c r="Q228" s="38"/>
      <c r="R228" s="38">
        <v>0</v>
      </c>
    </row>
    <row r="229" spans="1:18" s="2" customFormat="1" ht="40.5">
      <c r="A229" s="808"/>
      <c r="B229" s="769" t="s">
        <v>186</v>
      </c>
      <c r="C229" s="28" t="s">
        <v>189</v>
      </c>
      <c r="D229" s="193"/>
      <c r="E229" s="38"/>
      <c r="F229" s="26">
        <v>40971.599999999999</v>
      </c>
      <c r="G229" s="38"/>
      <c r="H229" s="38"/>
      <c r="I229" s="38"/>
      <c r="J229" s="26">
        <v>40971.599999999999</v>
      </c>
      <c r="K229" s="38">
        <v>0</v>
      </c>
      <c r="L229" s="26">
        <v>40971.599999999999</v>
      </c>
      <c r="M229" s="26"/>
      <c r="N229" s="38"/>
      <c r="O229" s="38">
        <v>0</v>
      </c>
      <c r="P229" s="26">
        <v>40971.599999999999</v>
      </c>
      <c r="Q229" s="38"/>
      <c r="R229" s="38">
        <v>0</v>
      </c>
    </row>
    <row r="230" spans="1:18" s="2" customFormat="1">
      <c r="A230" s="808"/>
      <c r="B230" s="769" t="s">
        <v>184</v>
      </c>
      <c r="C230" s="28" t="s">
        <v>191</v>
      </c>
      <c r="D230" s="193"/>
      <c r="E230" s="38"/>
      <c r="F230" s="26">
        <v>24948</v>
      </c>
      <c r="G230" s="38"/>
      <c r="H230" s="38"/>
      <c r="I230" s="38"/>
      <c r="J230" s="26">
        <v>24948</v>
      </c>
      <c r="K230" s="38">
        <v>0</v>
      </c>
      <c r="L230" s="26">
        <v>24948</v>
      </c>
      <c r="M230" s="26"/>
      <c r="N230" s="38"/>
      <c r="O230" s="38">
        <v>0</v>
      </c>
      <c r="P230" s="26">
        <v>24948</v>
      </c>
      <c r="Q230" s="38"/>
      <c r="R230" s="38">
        <v>0</v>
      </c>
    </row>
    <row r="231" spans="1:18" s="2" customFormat="1">
      <c r="A231" s="808"/>
      <c r="B231" s="769" t="s">
        <v>184</v>
      </c>
      <c r="C231" s="28" t="s">
        <v>193</v>
      </c>
      <c r="D231" s="193"/>
      <c r="E231" s="38"/>
      <c r="F231" s="26">
        <v>4200</v>
      </c>
      <c r="G231" s="38"/>
      <c r="H231" s="38"/>
      <c r="I231" s="38"/>
      <c r="J231" s="26">
        <v>4200</v>
      </c>
      <c r="K231" s="38">
        <v>0</v>
      </c>
      <c r="L231" s="26">
        <v>4200</v>
      </c>
      <c r="M231" s="26"/>
      <c r="N231" s="38"/>
      <c r="O231" s="38">
        <v>0</v>
      </c>
      <c r="P231" s="26">
        <v>4200</v>
      </c>
      <c r="Q231" s="38"/>
      <c r="R231" s="38">
        <v>0</v>
      </c>
    </row>
    <row r="232" spans="1:18" s="2" customFormat="1">
      <c r="A232" s="808"/>
      <c r="B232" s="769" t="s">
        <v>184</v>
      </c>
      <c r="C232" s="28" t="s">
        <v>195</v>
      </c>
      <c r="D232" s="193"/>
      <c r="E232" s="38"/>
      <c r="F232" s="26">
        <v>4900</v>
      </c>
      <c r="G232" s="38"/>
      <c r="H232" s="38"/>
      <c r="I232" s="38"/>
      <c r="J232" s="26">
        <v>4900</v>
      </c>
      <c r="K232" s="38">
        <v>0</v>
      </c>
      <c r="L232" s="26">
        <v>4900</v>
      </c>
      <c r="M232" s="26"/>
      <c r="N232" s="38"/>
      <c r="O232" s="38">
        <v>0</v>
      </c>
      <c r="P232" s="26">
        <v>4900</v>
      </c>
      <c r="Q232" s="38"/>
      <c r="R232" s="38">
        <v>0</v>
      </c>
    </row>
    <row r="233" spans="1:18" s="2" customFormat="1">
      <c r="A233" s="808"/>
      <c r="B233" s="769" t="s">
        <v>184</v>
      </c>
      <c r="C233" s="194" t="s">
        <v>196</v>
      </c>
      <c r="D233" s="193"/>
      <c r="E233" s="38"/>
      <c r="F233" s="38">
        <v>21940</v>
      </c>
      <c r="G233" s="38"/>
      <c r="H233" s="38"/>
      <c r="I233" s="38"/>
      <c r="J233" s="38">
        <v>21940</v>
      </c>
      <c r="K233" s="38">
        <v>0</v>
      </c>
      <c r="L233" s="38">
        <v>21940</v>
      </c>
      <c r="M233" s="38"/>
      <c r="N233" s="38"/>
      <c r="O233" s="38">
        <v>0</v>
      </c>
      <c r="P233" s="38">
        <v>21940</v>
      </c>
      <c r="Q233" s="38"/>
      <c r="R233" s="38">
        <v>0</v>
      </c>
    </row>
    <row r="234" spans="1:18" s="2" customFormat="1" ht="40.5">
      <c r="A234" s="808"/>
      <c r="B234" s="769" t="s">
        <v>197</v>
      </c>
      <c r="C234" s="194" t="s">
        <v>198</v>
      </c>
      <c r="D234" s="193"/>
      <c r="E234" s="38"/>
      <c r="F234" s="26">
        <v>30000</v>
      </c>
      <c r="G234" s="38"/>
      <c r="H234" s="38"/>
      <c r="I234" s="38"/>
      <c r="J234" s="26">
        <v>30000</v>
      </c>
      <c r="K234" s="38">
        <v>0</v>
      </c>
      <c r="L234" s="26">
        <v>30000</v>
      </c>
      <c r="M234" s="26"/>
      <c r="N234" s="38"/>
      <c r="O234" s="38">
        <v>0</v>
      </c>
      <c r="P234" s="26">
        <v>30000</v>
      </c>
      <c r="Q234" s="38"/>
      <c r="R234" s="38">
        <v>0</v>
      </c>
    </row>
    <row r="235" spans="1:18" s="2" customFormat="1" ht="40.5">
      <c r="A235" s="808"/>
      <c r="B235" s="769" t="s">
        <v>199</v>
      </c>
      <c r="C235" s="194" t="s">
        <v>200</v>
      </c>
      <c r="D235" s="193"/>
      <c r="E235" s="38"/>
      <c r="F235" s="26">
        <v>4890</v>
      </c>
      <c r="G235" s="38"/>
      <c r="H235" s="38"/>
      <c r="I235" s="38"/>
      <c r="J235" s="26">
        <v>4890</v>
      </c>
      <c r="K235" s="38">
        <v>0</v>
      </c>
      <c r="L235" s="26">
        <v>4890</v>
      </c>
      <c r="M235" s="26"/>
      <c r="N235" s="38"/>
      <c r="O235" s="38">
        <v>0</v>
      </c>
      <c r="P235" s="26">
        <v>4890</v>
      </c>
      <c r="Q235" s="38"/>
      <c r="R235" s="38">
        <v>0</v>
      </c>
    </row>
    <row r="236" spans="1:18" s="2" customFormat="1" ht="40.5">
      <c r="A236" s="808"/>
      <c r="B236" s="769" t="s">
        <v>199</v>
      </c>
      <c r="C236" s="194" t="s">
        <v>201</v>
      </c>
      <c r="D236" s="193"/>
      <c r="E236" s="38"/>
      <c r="F236" s="38">
        <v>26500</v>
      </c>
      <c r="G236" s="38"/>
      <c r="H236" s="38"/>
      <c r="I236" s="38"/>
      <c r="J236" s="38">
        <v>26500</v>
      </c>
      <c r="K236" s="38">
        <v>0</v>
      </c>
      <c r="L236" s="38">
        <v>26500</v>
      </c>
      <c r="M236" s="38"/>
      <c r="N236" s="38"/>
      <c r="O236" s="38">
        <v>0</v>
      </c>
      <c r="P236" s="38">
        <v>26500</v>
      </c>
      <c r="Q236" s="38"/>
      <c r="R236" s="38">
        <v>0</v>
      </c>
    </row>
    <row r="237" spans="1:18" s="2" customFormat="1" ht="40.5">
      <c r="A237" s="808"/>
      <c r="B237" s="769" t="s">
        <v>199</v>
      </c>
      <c r="C237" s="194" t="s">
        <v>202</v>
      </c>
      <c r="D237" s="193"/>
      <c r="E237" s="38"/>
      <c r="F237" s="26">
        <v>25500</v>
      </c>
      <c r="G237" s="38"/>
      <c r="H237" s="38"/>
      <c r="I237" s="38"/>
      <c r="J237" s="26">
        <v>25500</v>
      </c>
      <c r="K237" s="38">
        <v>0</v>
      </c>
      <c r="L237" s="26">
        <v>25500</v>
      </c>
      <c r="M237" s="26"/>
      <c r="N237" s="38"/>
      <c r="O237" s="38">
        <v>0</v>
      </c>
      <c r="P237" s="26">
        <v>25500</v>
      </c>
      <c r="Q237" s="38"/>
      <c r="R237" s="38">
        <v>0</v>
      </c>
    </row>
    <row r="238" spans="1:18" s="2" customFormat="1" ht="40.5">
      <c r="A238" s="808"/>
      <c r="B238" s="769" t="s">
        <v>199</v>
      </c>
      <c r="C238" s="194" t="s">
        <v>203</v>
      </c>
      <c r="D238" s="193"/>
      <c r="E238" s="38"/>
      <c r="F238" s="26">
        <v>27900</v>
      </c>
      <c r="G238" s="38"/>
      <c r="H238" s="38"/>
      <c r="I238" s="38"/>
      <c r="J238" s="26">
        <v>27900</v>
      </c>
      <c r="K238" s="38">
        <v>0</v>
      </c>
      <c r="L238" s="26">
        <v>27900</v>
      </c>
      <c r="M238" s="26"/>
      <c r="N238" s="38"/>
      <c r="O238" s="38">
        <v>0</v>
      </c>
      <c r="P238" s="26">
        <v>27900</v>
      </c>
      <c r="Q238" s="38"/>
      <c r="R238" s="38">
        <v>0</v>
      </c>
    </row>
    <row r="239" spans="1:18" s="2" customFormat="1" ht="40.5">
      <c r="A239" s="808"/>
      <c r="B239" s="769" t="s">
        <v>199</v>
      </c>
      <c r="C239" s="195" t="s">
        <v>204</v>
      </c>
      <c r="D239" s="193"/>
      <c r="E239" s="38"/>
      <c r="F239" s="75">
        <v>15000</v>
      </c>
      <c r="G239" s="38"/>
      <c r="H239" s="38"/>
      <c r="I239" s="38"/>
      <c r="J239" s="75">
        <v>15000</v>
      </c>
      <c r="K239" s="38">
        <v>0</v>
      </c>
      <c r="L239" s="75">
        <v>15000</v>
      </c>
      <c r="M239" s="75"/>
      <c r="N239" s="38"/>
      <c r="O239" s="38">
        <v>0</v>
      </c>
      <c r="P239" s="75">
        <v>15000</v>
      </c>
      <c r="Q239" s="38"/>
      <c r="R239" s="38">
        <v>0</v>
      </c>
    </row>
    <row r="240" spans="1:18" s="2" customFormat="1" ht="60.75">
      <c r="A240" s="808"/>
      <c r="B240" s="788" t="s">
        <v>205</v>
      </c>
      <c r="C240" s="197" t="s">
        <v>311</v>
      </c>
      <c r="D240" s="193"/>
      <c r="E240" s="38"/>
      <c r="F240" s="75">
        <v>490000</v>
      </c>
      <c r="G240" s="38"/>
      <c r="H240" s="38"/>
      <c r="I240" s="38"/>
      <c r="J240" s="75">
        <v>490000</v>
      </c>
      <c r="K240" s="38">
        <v>0</v>
      </c>
      <c r="L240" s="75">
        <v>490000</v>
      </c>
      <c r="M240" s="75"/>
      <c r="N240" s="38"/>
      <c r="O240" s="38">
        <v>0</v>
      </c>
      <c r="P240" s="75">
        <v>490000</v>
      </c>
      <c r="Q240" s="38">
        <v>0</v>
      </c>
      <c r="R240" s="38">
        <v>0</v>
      </c>
    </row>
    <row r="241" spans="1:18" s="2" customFormat="1" ht="60.75">
      <c r="A241" s="808"/>
      <c r="B241" s="788" t="s">
        <v>205</v>
      </c>
      <c r="C241" s="197" t="s">
        <v>207</v>
      </c>
      <c r="D241" s="193"/>
      <c r="E241" s="38"/>
      <c r="F241" s="26">
        <v>210000</v>
      </c>
      <c r="G241" s="38"/>
      <c r="H241" s="38"/>
      <c r="I241" s="38"/>
      <c r="J241" s="26">
        <v>210000</v>
      </c>
      <c r="K241" s="38">
        <v>0</v>
      </c>
      <c r="L241" s="26">
        <v>210000</v>
      </c>
      <c r="M241" s="26"/>
      <c r="N241" s="38"/>
      <c r="O241" s="38">
        <v>0</v>
      </c>
      <c r="P241" s="26">
        <v>210000</v>
      </c>
      <c r="Q241" s="38">
        <v>0</v>
      </c>
      <c r="R241" s="38">
        <v>0</v>
      </c>
    </row>
    <row r="242" spans="1:18" s="2" customFormat="1" ht="81">
      <c r="A242" s="808"/>
      <c r="B242" s="788" t="s">
        <v>205</v>
      </c>
      <c r="C242" s="197" t="s">
        <v>312</v>
      </c>
      <c r="D242" s="193"/>
      <c r="E242" s="38"/>
      <c r="F242" s="26">
        <v>242400</v>
      </c>
      <c r="G242" s="38"/>
      <c r="H242" s="38"/>
      <c r="I242" s="38"/>
      <c r="J242" s="26">
        <v>242400</v>
      </c>
      <c r="K242" s="38">
        <v>0</v>
      </c>
      <c r="L242" s="26">
        <v>242400</v>
      </c>
      <c r="M242" s="26"/>
      <c r="N242" s="38"/>
      <c r="O242" s="38">
        <v>0</v>
      </c>
      <c r="P242" s="26">
        <v>242400</v>
      </c>
      <c r="Q242" s="38">
        <v>0</v>
      </c>
      <c r="R242" s="38">
        <v>0</v>
      </c>
    </row>
    <row r="243" spans="1:18" s="2" customFormat="1" ht="60.75">
      <c r="A243" s="808"/>
      <c r="B243" s="788" t="s">
        <v>205</v>
      </c>
      <c r="C243" s="197" t="s">
        <v>209</v>
      </c>
      <c r="D243" s="193"/>
      <c r="E243" s="38"/>
      <c r="F243" s="75">
        <v>23540</v>
      </c>
      <c r="G243" s="38"/>
      <c r="H243" s="38"/>
      <c r="I243" s="38"/>
      <c r="J243" s="75">
        <v>23540</v>
      </c>
      <c r="K243" s="38">
        <v>0</v>
      </c>
      <c r="L243" s="75">
        <v>23540</v>
      </c>
      <c r="M243" s="75"/>
      <c r="N243" s="38"/>
      <c r="O243" s="38">
        <v>0</v>
      </c>
      <c r="P243" s="75">
        <v>23540</v>
      </c>
      <c r="Q243" s="38">
        <v>0</v>
      </c>
      <c r="R243" s="38">
        <v>0</v>
      </c>
    </row>
    <row r="244" spans="1:18" s="2" customFormat="1" ht="60.75">
      <c r="A244" s="808"/>
      <c r="B244" s="788" t="s">
        <v>205</v>
      </c>
      <c r="C244" s="197" t="s">
        <v>210</v>
      </c>
      <c r="D244" s="193"/>
      <c r="E244" s="38"/>
      <c r="F244" s="75">
        <v>3200</v>
      </c>
      <c r="G244" s="38"/>
      <c r="H244" s="38"/>
      <c r="I244" s="38"/>
      <c r="J244" s="75">
        <v>3200</v>
      </c>
      <c r="K244" s="38">
        <v>0</v>
      </c>
      <c r="L244" s="75">
        <v>3200</v>
      </c>
      <c r="M244" s="75"/>
      <c r="N244" s="38"/>
      <c r="O244" s="38">
        <v>0</v>
      </c>
      <c r="P244" s="75">
        <v>3200</v>
      </c>
      <c r="Q244" s="38">
        <v>0</v>
      </c>
      <c r="R244" s="38">
        <v>0</v>
      </c>
    </row>
    <row r="245" spans="1:18" s="2" customFormat="1" ht="40.5">
      <c r="A245" s="808"/>
      <c r="B245" s="788" t="s">
        <v>205</v>
      </c>
      <c r="C245" s="197" t="s">
        <v>211</v>
      </c>
      <c r="D245" s="193"/>
      <c r="E245" s="38"/>
      <c r="F245" s="75">
        <v>44800</v>
      </c>
      <c r="G245" s="38"/>
      <c r="H245" s="38"/>
      <c r="I245" s="38"/>
      <c r="J245" s="75">
        <v>44800</v>
      </c>
      <c r="K245" s="38">
        <v>0</v>
      </c>
      <c r="L245" s="75">
        <v>44800</v>
      </c>
      <c r="M245" s="75"/>
      <c r="N245" s="38"/>
      <c r="O245" s="38">
        <v>0</v>
      </c>
      <c r="P245" s="75">
        <v>44800</v>
      </c>
      <c r="Q245" s="38">
        <v>0</v>
      </c>
      <c r="R245" s="38">
        <v>0</v>
      </c>
    </row>
    <row r="246" spans="1:18" s="2" customFormat="1" ht="40.5">
      <c r="A246" s="808"/>
      <c r="B246" s="788" t="s">
        <v>205</v>
      </c>
      <c r="C246" s="166" t="s">
        <v>212</v>
      </c>
      <c r="D246" s="193"/>
      <c r="E246" s="38"/>
      <c r="F246" s="75">
        <v>38240</v>
      </c>
      <c r="G246" s="38"/>
      <c r="H246" s="38"/>
      <c r="I246" s="38"/>
      <c r="J246" s="75">
        <v>38240</v>
      </c>
      <c r="K246" s="38">
        <v>0</v>
      </c>
      <c r="L246" s="75">
        <v>38240</v>
      </c>
      <c r="M246" s="75"/>
      <c r="N246" s="38"/>
      <c r="O246" s="38">
        <v>0</v>
      </c>
      <c r="P246" s="75">
        <v>38240</v>
      </c>
      <c r="Q246" s="38">
        <v>0</v>
      </c>
      <c r="R246" s="38">
        <v>0</v>
      </c>
    </row>
    <row r="247" spans="1:18" s="2" customFormat="1" ht="60.75">
      <c r="A247" s="808"/>
      <c r="B247" s="788" t="s">
        <v>205</v>
      </c>
      <c r="C247" s="197" t="s">
        <v>213</v>
      </c>
      <c r="D247" s="193"/>
      <c r="E247" s="38"/>
      <c r="F247" s="75">
        <v>15490</v>
      </c>
      <c r="G247" s="38"/>
      <c r="H247" s="38"/>
      <c r="I247" s="38"/>
      <c r="J247" s="75">
        <v>15490</v>
      </c>
      <c r="K247" s="38">
        <v>0</v>
      </c>
      <c r="L247" s="75">
        <v>15490</v>
      </c>
      <c r="M247" s="75"/>
      <c r="N247" s="38"/>
      <c r="O247" s="38">
        <v>0</v>
      </c>
      <c r="P247" s="75">
        <v>15490</v>
      </c>
      <c r="Q247" s="38">
        <v>0</v>
      </c>
      <c r="R247" s="38">
        <v>0</v>
      </c>
    </row>
    <row r="248" spans="1:18" s="2" customFormat="1" ht="141.75">
      <c r="A248" s="808"/>
      <c r="B248" s="788" t="s">
        <v>205</v>
      </c>
      <c r="C248" s="197" t="s">
        <v>313</v>
      </c>
      <c r="D248" s="193"/>
      <c r="E248" s="38"/>
      <c r="F248" s="75">
        <v>21900</v>
      </c>
      <c r="G248" s="38"/>
      <c r="H248" s="38"/>
      <c r="I248" s="38"/>
      <c r="J248" s="75">
        <v>21900</v>
      </c>
      <c r="K248" s="38">
        <v>0</v>
      </c>
      <c r="L248" s="75">
        <v>21900</v>
      </c>
      <c r="M248" s="75"/>
      <c r="N248" s="38"/>
      <c r="O248" s="38">
        <v>0</v>
      </c>
      <c r="P248" s="75">
        <v>21900</v>
      </c>
      <c r="Q248" s="38">
        <v>0</v>
      </c>
      <c r="R248" s="38">
        <v>0</v>
      </c>
    </row>
    <row r="249" spans="1:18" s="2" customFormat="1" ht="81">
      <c r="A249" s="808"/>
      <c r="B249" s="788" t="s">
        <v>205</v>
      </c>
      <c r="C249" s="197" t="s">
        <v>314</v>
      </c>
      <c r="D249" s="193"/>
      <c r="E249" s="38"/>
      <c r="F249" s="75">
        <v>11656</v>
      </c>
      <c r="G249" s="38"/>
      <c r="H249" s="38"/>
      <c r="I249" s="38"/>
      <c r="J249" s="75">
        <v>11656</v>
      </c>
      <c r="K249" s="38">
        <v>0</v>
      </c>
      <c r="L249" s="75">
        <v>11656</v>
      </c>
      <c r="M249" s="75"/>
      <c r="N249" s="38"/>
      <c r="O249" s="38">
        <v>0</v>
      </c>
      <c r="P249" s="75">
        <v>11656</v>
      </c>
      <c r="Q249" s="38">
        <v>0</v>
      </c>
      <c r="R249" s="38">
        <v>0</v>
      </c>
    </row>
    <row r="250" spans="1:18" s="2" customFormat="1" ht="40.5">
      <c r="A250" s="808"/>
      <c r="B250" s="788" t="s">
        <v>205</v>
      </c>
      <c r="C250" s="166" t="s">
        <v>216</v>
      </c>
      <c r="D250" s="193"/>
      <c r="E250" s="38"/>
      <c r="F250" s="75">
        <v>1274</v>
      </c>
      <c r="G250" s="38"/>
      <c r="H250" s="38"/>
      <c r="I250" s="38"/>
      <c r="J250" s="75">
        <v>1274</v>
      </c>
      <c r="K250" s="38">
        <v>0</v>
      </c>
      <c r="L250" s="75">
        <v>1274</v>
      </c>
      <c r="M250" s="75"/>
      <c r="N250" s="38"/>
      <c r="O250" s="38">
        <v>0</v>
      </c>
      <c r="P250" s="75">
        <v>1274</v>
      </c>
      <c r="Q250" s="38">
        <v>0</v>
      </c>
      <c r="R250" s="38">
        <v>0</v>
      </c>
    </row>
    <row r="251" spans="1:18" s="2" customFormat="1">
      <c r="A251" s="808"/>
      <c r="B251" s="788"/>
      <c r="C251" s="198" t="s">
        <v>397</v>
      </c>
      <c r="D251" s="199"/>
      <c r="E251" s="200"/>
      <c r="F251" s="200">
        <f>SUM(F227:F250)</f>
        <v>1404417.6</v>
      </c>
      <c r="G251" s="200"/>
      <c r="H251" s="200"/>
      <c r="I251" s="200"/>
      <c r="J251" s="200">
        <f t="shared" ref="J251:R251" si="47">SUM(J227:J250)</f>
        <v>1404417.6</v>
      </c>
      <c r="K251" s="200">
        <f t="shared" si="47"/>
        <v>0</v>
      </c>
      <c r="L251" s="200">
        <f t="shared" si="47"/>
        <v>1404417.6</v>
      </c>
      <c r="M251" s="200">
        <f t="shared" si="47"/>
        <v>0</v>
      </c>
      <c r="N251" s="200">
        <f t="shared" si="47"/>
        <v>0</v>
      </c>
      <c r="O251" s="200">
        <f t="shared" si="47"/>
        <v>0</v>
      </c>
      <c r="P251" s="200">
        <f t="shared" si="47"/>
        <v>1404417.6</v>
      </c>
      <c r="Q251" s="200">
        <f t="shared" si="47"/>
        <v>0</v>
      </c>
      <c r="R251" s="200">
        <f t="shared" si="47"/>
        <v>0</v>
      </c>
    </row>
    <row r="252" spans="1:18" s="2" customFormat="1">
      <c r="A252" s="808"/>
      <c r="B252" s="787"/>
      <c r="C252" s="195" t="s">
        <v>315</v>
      </c>
      <c r="D252" s="201"/>
      <c r="E252" s="202"/>
      <c r="F252" s="203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</row>
    <row r="253" spans="1:18" s="2" customFormat="1">
      <c r="A253" s="808"/>
      <c r="B253" s="789" t="s">
        <v>184</v>
      </c>
      <c r="C253" s="205" t="s">
        <v>219</v>
      </c>
      <c r="D253" s="193"/>
      <c r="E253" s="38"/>
      <c r="F253" s="206">
        <v>8990</v>
      </c>
      <c r="G253" s="38"/>
      <c r="H253" s="38"/>
      <c r="I253" s="38"/>
      <c r="J253" s="206">
        <v>8990</v>
      </c>
      <c r="K253" s="38">
        <v>0</v>
      </c>
      <c r="L253" s="206">
        <v>8990</v>
      </c>
      <c r="M253" s="206"/>
      <c r="N253" s="38"/>
      <c r="O253" s="38">
        <v>0</v>
      </c>
      <c r="P253" s="206">
        <v>8990</v>
      </c>
      <c r="Q253" s="38">
        <v>0</v>
      </c>
      <c r="R253" s="38"/>
    </row>
    <row r="254" spans="1:18" s="2" customFormat="1">
      <c r="A254" s="808"/>
      <c r="B254" s="789" t="s">
        <v>184</v>
      </c>
      <c r="C254" s="205" t="s">
        <v>219</v>
      </c>
      <c r="D254" s="193"/>
      <c r="E254" s="38"/>
      <c r="F254" s="206">
        <v>8990</v>
      </c>
      <c r="G254" s="38"/>
      <c r="H254" s="38"/>
      <c r="I254" s="38"/>
      <c r="J254" s="206">
        <v>8990</v>
      </c>
      <c r="K254" s="38">
        <v>0</v>
      </c>
      <c r="L254" s="206">
        <v>8990</v>
      </c>
      <c r="M254" s="206"/>
      <c r="N254" s="38"/>
      <c r="O254" s="38">
        <v>0</v>
      </c>
      <c r="P254" s="206">
        <v>8990</v>
      </c>
      <c r="Q254" s="38">
        <v>0</v>
      </c>
      <c r="R254" s="38"/>
    </row>
    <row r="255" spans="1:18" s="2" customFormat="1" ht="40.5">
      <c r="A255" s="808"/>
      <c r="B255" s="769" t="s">
        <v>197</v>
      </c>
      <c r="C255" s="194" t="s">
        <v>220</v>
      </c>
      <c r="D255" s="193"/>
      <c r="E255" s="38"/>
      <c r="F255" s="26">
        <v>49000</v>
      </c>
      <c r="G255" s="38"/>
      <c r="H255" s="38"/>
      <c r="I255" s="38"/>
      <c r="J255" s="26">
        <v>49000</v>
      </c>
      <c r="K255" s="38">
        <v>0</v>
      </c>
      <c r="L255" s="26">
        <v>49000</v>
      </c>
      <c r="M255" s="38"/>
      <c r="N255" s="38"/>
      <c r="O255" s="38">
        <v>0</v>
      </c>
      <c r="P255" s="26">
        <v>49000</v>
      </c>
      <c r="Q255" s="38">
        <v>0</v>
      </c>
      <c r="R255" s="38"/>
    </row>
    <row r="256" spans="1:18" s="2" customFormat="1">
      <c r="A256" s="808"/>
      <c r="B256" s="787"/>
      <c r="C256" s="207" t="s">
        <v>23</v>
      </c>
      <c r="D256" s="193"/>
      <c r="E256" s="38"/>
      <c r="F256" s="208">
        <f>SUM(F253:F255)</f>
        <v>66980</v>
      </c>
      <c r="G256" s="38"/>
      <c r="H256" s="38"/>
      <c r="I256" s="38"/>
      <c r="J256" s="208">
        <f>SUM(J253:J255)</f>
        <v>66980</v>
      </c>
      <c r="K256" s="208">
        <f>SUM(K253:K255)</f>
        <v>0</v>
      </c>
      <c r="L256" s="208">
        <f>SUM(L253:L255)</f>
        <v>66980</v>
      </c>
      <c r="M256" s="208"/>
      <c r="N256" s="38"/>
      <c r="O256" s="38"/>
      <c r="P256" s="208">
        <f>P253+P254+P255</f>
        <v>66980</v>
      </c>
      <c r="Q256" s="38">
        <v>0</v>
      </c>
      <c r="R256" s="38"/>
    </row>
    <row r="257" spans="1:18">
      <c r="A257" s="807"/>
      <c r="B257" s="1168"/>
      <c r="C257" s="1169"/>
      <c r="D257" s="50"/>
      <c r="E257" s="212">
        <f>E130+E225+E213+E175</f>
        <v>12637165.879999999</v>
      </c>
      <c r="F257" s="212">
        <f>SUM(F251+F256)</f>
        <v>1471397.6</v>
      </c>
      <c r="G257" s="212">
        <f>SUM(G251+G256)</f>
        <v>0</v>
      </c>
      <c r="H257" s="212">
        <f>SUM(H251+H256)</f>
        <v>0</v>
      </c>
      <c r="I257" s="212">
        <f>SUM(I251+I256)</f>
        <v>0</v>
      </c>
      <c r="J257" s="212">
        <f>SUM(J251+J256)</f>
        <v>1471397.6</v>
      </c>
      <c r="K257" s="69">
        <f>K130+K225+K213+K175</f>
        <v>7746916.9199999999</v>
      </c>
      <c r="L257" s="69">
        <f>L225+L251+L256</f>
        <v>1731397.6</v>
      </c>
      <c r="M257" s="69">
        <f t="shared" ref="M257:R257" si="48">M130+M225+M213+M175</f>
        <v>0</v>
      </c>
      <c r="N257" s="69">
        <f t="shared" si="48"/>
        <v>0</v>
      </c>
      <c r="O257" s="69">
        <f t="shared" si="48"/>
        <v>1366602.5599999998</v>
      </c>
      <c r="P257" s="69">
        <f t="shared" si="48"/>
        <v>13522367.82</v>
      </c>
      <c r="Q257" s="82">
        <f t="shared" si="48"/>
        <v>0</v>
      </c>
      <c r="R257" s="130">
        <f t="shared" si="48"/>
        <v>6545524.2800000003</v>
      </c>
    </row>
    <row r="258" spans="1:18" ht="21" customHeight="1">
      <c r="A258" s="807"/>
      <c r="B258" s="1170" t="s">
        <v>105</v>
      </c>
      <c r="C258" s="1171"/>
      <c r="D258" s="213"/>
      <c r="E258" s="214">
        <f>E127+E257</f>
        <v>24225720.299999997</v>
      </c>
      <c r="F258" s="215">
        <f>F127+F213+F225+F257</f>
        <v>36408751.82</v>
      </c>
      <c r="G258" s="215">
        <f>G127+G257</f>
        <v>207500</v>
      </c>
      <c r="H258" s="215">
        <f>H127+H257</f>
        <v>15170102.339999996</v>
      </c>
      <c r="I258" s="215">
        <f>I127+I257</f>
        <v>24664061</v>
      </c>
      <c r="J258" s="215">
        <f>J127+J257+J213+J225</f>
        <v>54190779.680000007</v>
      </c>
      <c r="K258" s="215">
        <f>K127+K257</f>
        <v>19139562.339999996</v>
      </c>
      <c r="L258" s="215">
        <f>L127+L213+L257</f>
        <v>14521792.479999999</v>
      </c>
      <c r="M258" s="215">
        <f>M127+M257</f>
        <v>0</v>
      </c>
      <c r="N258" s="215">
        <f>N127+N257</f>
        <v>0</v>
      </c>
      <c r="O258" s="215">
        <f>O127+O257</f>
        <v>17587462.109999999</v>
      </c>
      <c r="P258" s="215">
        <f>P127+P152+P175+P212+P225+P251+P256</f>
        <v>47012096.300000012</v>
      </c>
      <c r="Q258" s="248">
        <f>Q127+Q257</f>
        <v>0</v>
      </c>
      <c r="R258" s="234">
        <f>R127+R257</f>
        <v>10400040.190000001</v>
      </c>
    </row>
    <row r="259" spans="1:18" ht="40.5">
      <c r="A259" s="807"/>
      <c r="B259" s="785"/>
      <c r="C259" s="191" t="s">
        <v>398</v>
      </c>
      <c r="D259" s="192"/>
      <c r="E259" s="216"/>
      <c r="F259" s="216"/>
      <c r="G259" s="216"/>
      <c r="H259" s="216"/>
      <c r="I259" s="216"/>
      <c r="J259" s="216"/>
      <c r="K259" s="216"/>
      <c r="L259" s="244"/>
      <c r="M259" s="244"/>
      <c r="N259" s="244"/>
      <c r="O259" s="26"/>
      <c r="P259" s="26"/>
      <c r="Q259" s="26"/>
      <c r="R259" s="26"/>
    </row>
    <row r="260" spans="1:18">
      <c r="A260" s="807"/>
      <c r="B260" s="790" t="s">
        <v>24</v>
      </c>
      <c r="C260" s="192" t="s">
        <v>24</v>
      </c>
      <c r="D260" s="25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75"/>
      <c r="R260" s="26"/>
    </row>
    <row r="261" spans="1:18">
      <c r="A261" s="807"/>
      <c r="B261" s="769" t="s">
        <v>184</v>
      </c>
      <c r="C261" s="28" t="s">
        <v>185</v>
      </c>
      <c r="D261" s="29"/>
      <c r="E261" s="26">
        <v>732530</v>
      </c>
      <c r="F261" s="26"/>
      <c r="G261" s="26">
        <v>732530</v>
      </c>
      <c r="H261" s="26"/>
      <c r="I261" s="26"/>
      <c r="J261" s="26">
        <f>E261-G261</f>
        <v>0</v>
      </c>
      <c r="K261" s="26">
        <v>732530</v>
      </c>
      <c r="L261" s="26"/>
      <c r="M261" s="26">
        <v>732530</v>
      </c>
      <c r="N261" s="26"/>
      <c r="O261" s="26">
        <v>0</v>
      </c>
      <c r="P261" s="26">
        <f>K261-M261</f>
        <v>0</v>
      </c>
      <c r="Q261" s="75"/>
      <c r="R261" s="26">
        <f>J261-P261</f>
        <v>0</v>
      </c>
    </row>
    <row r="262" spans="1:18" s="3" customFormat="1">
      <c r="A262" s="809"/>
      <c r="B262" s="791" t="s">
        <v>24</v>
      </c>
      <c r="C262" s="218" t="s">
        <v>23</v>
      </c>
      <c r="D262" s="219"/>
      <c r="E262" s="220">
        <f>SUM(E261)</f>
        <v>732530</v>
      </c>
      <c r="F262" s="220"/>
      <c r="G262" s="220">
        <f>SUM(G261)</f>
        <v>732530</v>
      </c>
      <c r="H262" s="220"/>
      <c r="I262" s="220"/>
      <c r="J262" s="220">
        <f>SUM(J261)</f>
        <v>0</v>
      </c>
      <c r="K262" s="220">
        <f>SUM(K261)</f>
        <v>732530</v>
      </c>
      <c r="L262" s="220"/>
      <c r="M262" s="220">
        <f>SUM(M261)</f>
        <v>732530</v>
      </c>
      <c r="N262" s="220"/>
      <c r="O262" s="220">
        <f>SUM(O261)</f>
        <v>0</v>
      </c>
      <c r="P262" s="220">
        <f>SUM(P261)</f>
        <v>0</v>
      </c>
      <c r="Q262" s="249"/>
      <c r="R262" s="141">
        <f>J262-P262</f>
        <v>0</v>
      </c>
    </row>
    <row r="263" spans="1:18">
      <c r="A263" s="807"/>
      <c r="B263" s="792" t="s">
        <v>362</v>
      </c>
      <c r="C263" s="221" t="s">
        <v>28</v>
      </c>
      <c r="D263" s="25" t="s">
        <v>29</v>
      </c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75"/>
      <c r="R263" s="26"/>
    </row>
    <row r="264" spans="1:18" ht="60.75">
      <c r="A264" s="807"/>
      <c r="B264" s="793" t="s">
        <v>186</v>
      </c>
      <c r="C264" s="28" t="s">
        <v>187</v>
      </c>
      <c r="D264" s="29"/>
      <c r="E264" s="26">
        <v>36192</v>
      </c>
      <c r="F264" s="26">
        <v>0</v>
      </c>
      <c r="G264" s="26">
        <v>36192</v>
      </c>
      <c r="H264" s="26"/>
      <c r="I264" s="26"/>
      <c r="J264" s="26">
        <f>E264+F264-G264</f>
        <v>0</v>
      </c>
      <c r="K264" s="26">
        <v>36192</v>
      </c>
      <c r="L264" s="26">
        <v>0</v>
      </c>
      <c r="M264" s="26">
        <v>36192</v>
      </c>
      <c r="N264" s="26">
        <v>0</v>
      </c>
      <c r="O264" s="26">
        <v>0</v>
      </c>
      <c r="P264" s="26">
        <f t="shared" ref="P264:P287" si="49">K264-M264</f>
        <v>0</v>
      </c>
      <c r="Q264" s="75"/>
      <c r="R264" s="26"/>
    </row>
    <row r="265" spans="1:18" ht="40.5">
      <c r="A265" s="807"/>
      <c r="B265" s="793" t="s">
        <v>186</v>
      </c>
      <c r="C265" s="28" t="s">
        <v>188</v>
      </c>
      <c r="D265" s="29"/>
      <c r="E265" s="26">
        <v>38976</v>
      </c>
      <c r="F265" s="26">
        <v>0</v>
      </c>
      <c r="G265" s="26">
        <v>38976</v>
      </c>
      <c r="H265" s="26"/>
      <c r="I265" s="26"/>
      <c r="J265" s="26">
        <f>E265+F265-G265</f>
        <v>0</v>
      </c>
      <c r="K265" s="26">
        <v>38976</v>
      </c>
      <c r="L265" s="26">
        <v>0</v>
      </c>
      <c r="M265" s="26">
        <v>38976</v>
      </c>
      <c r="N265" s="26">
        <v>0</v>
      </c>
      <c r="O265" s="26">
        <v>0</v>
      </c>
      <c r="P265" s="26">
        <f t="shared" si="49"/>
        <v>0</v>
      </c>
      <c r="Q265" s="75"/>
      <c r="R265" s="26"/>
    </row>
    <row r="266" spans="1:18" ht="40.5">
      <c r="A266" s="807"/>
      <c r="B266" s="793" t="s">
        <v>186</v>
      </c>
      <c r="C266" s="28" t="s">
        <v>189</v>
      </c>
      <c r="D266" s="29"/>
      <c r="E266" s="26">
        <v>40971.599999999999</v>
      </c>
      <c r="F266" s="26">
        <v>0</v>
      </c>
      <c r="G266" s="26">
        <v>40971.599999999999</v>
      </c>
      <c r="H266" s="26"/>
      <c r="I266" s="26"/>
      <c r="J266" s="26">
        <f>E266+F266-G266</f>
        <v>0</v>
      </c>
      <c r="K266" s="26">
        <v>40971.599999999999</v>
      </c>
      <c r="L266" s="26">
        <v>0</v>
      </c>
      <c r="M266" s="26">
        <v>40971.599999999999</v>
      </c>
      <c r="N266" s="26">
        <v>0</v>
      </c>
      <c r="O266" s="26">
        <v>0</v>
      </c>
      <c r="P266" s="26">
        <f t="shared" si="49"/>
        <v>0</v>
      </c>
      <c r="Q266" s="75"/>
      <c r="R266" s="26"/>
    </row>
    <row r="267" spans="1:18">
      <c r="A267" s="807"/>
      <c r="B267" s="793" t="s">
        <v>184</v>
      </c>
      <c r="C267" s="28" t="s">
        <v>191</v>
      </c>
      <c r="D267" s="29"/>
      <c r="E267" s="26">
        <v>24948</v>
      </c>
      <c r="F267" s="26"/>
      <c r="G267" s="26">
        <v>24948</v>
      </c>
      <c r="H267" s="26"/>
      <c r="I267" s="26"/>
      <c r="J267" s="26">
        <f t="shared" ref="J267:J287" si="50">E267+F267-G267</f>
        <v>0</v>
      </c>
      <c r="K267" s="26">
        <v>24948</v>
      </c>
      <c r="L267" s="26"/>
      <c r="M267" s="26">
        <v>24948</v>
      </c>
      <c r="N267" s="26"/>
      <c r="O267" s="26">
        <v>0</v>
      </c>
      <c r="P267" s="26">
        <f t="shared" si="49"/>
        <v>0</v>
      </c>
      <c r="Q267" s="75"/>
      <c r="R267" s="26">
        <f t="shared" ref="R267:R276" si="51">J267-P267</f>
        <v>0</v>
      </c>
    </row>
    <row r="268" spans="1:18">
      <c r="A268" s="807"/>
      <c r="B268" s="793" t="s">
        <v>184</v>
      </c>
      <c r="C268" s="28" t="s">
        <v>193</v>
      </c>
      <c r="D268" s="29"/>
      <c r="E268" s="26">
        <v>4200</v>
      </c>
      <c r="F268" s="26"/>
      <c r="G268" s="26">
        <v>4200</v>
      </c>
      <c r="H268" s="26"/>
      <c r="I268" s="26"/>
      <c r="J268" s="26">
        <f t="shared" si="50"/>
        <v>0</v>
      </c>
      <c r="K268" s="26">
        <v>4200</v>
      </c>
      <c r="L268" s="26"/>
      <c r="M268" s="26">
        <v>4200</v>
      </c>
      <c r="N268" s="26"/>
      <c r="O268" s="26">
        <v>0</v>
      </c>
      <c r="P268" s="26">
        <f t="shared" si="49"/>
        <v>0</v>
      </c>
      <c r="Q268" s="75"/>
      <c r="R268" s="26">
        <f t="shared" si="51"/>
        <v>0</v>
      </c>
    </row>
    <row r="269" spans="1:18">
      <c r="A269" s="807"/>
      <c r="B269" s="793" t="s">
        <v>184</v>
      </c>
      <c r="C269" s="28" t="s">
        <v>195</v>
      </c>
      <c r="D269" s="29"/>
      <c r="E269" s="26">
        <v>4900</v>
      </c>
      <c r="F269" s="26"/>
      <c r="G269" s="26">
        <v>4900</v>
      </c>
      <c r="H269" s="26"/>
      <c r="I269" s="26"/>
      <c r="J269" s="26">
        <f t="shared" si="50"/>
        <v>0</v>
      </c>
      <c r="K269" s="26">
        <v>4900</v>
      </c>
      <c r="L269" s="26"/>
      <c r="M269" s="26">
        <v>4900</v>
      </c>
      <c r="N269" s="26"/>
      <c r="O269" s="26">
        <v>0</v>
      </c>
      <c r="P269" s="26">
        <f t="shared" si="49"/>
        <v>0</v>
      </c>
      <c r="Q269" s="75"/>
      <c r="R269" s="26">
        <f t="shared" si="51"/>
        <v>0</v>
      </c>
    </row>
    <row r="270" spans="1:18">
      <c r="A270" s="807"/>
      <c r="B270" s="793" t="s">
        <v>184</v>
      </c>
      <c r="C270" s="194" t="s">
        <v>196</v>
      </c>
      <c r="D270" s="222"/>
      <c r="E270" s="38">
        <v>21940</v>
      </c>
      <c r="F270" s="26"/>
      <c r="G270" s="26">
        <v>21940</v>
      </c>
      <c r="H270" s="26"/>
      <c r="I270" s="26"/>
      <c r="J270" s="26">
        <f t="shared" si="50"/>
        <v>0</v>
      </c>
      <c r="K270" s="26">
        <v>21940</v>
      </c>
      <c r="L270" s="26"/>
      <c r="M270" s="26">
        <v>21940</v>
      </c>
      <c r="N270" s="26"/>
      <c r="O270" s="26">
        <v>0</v>
      </c>
      <c r="P270" s="26">
        <f t="shared" si="49"/>
        <v>0</v>
      </c>
      <c r="Q270" s="75"/>
      <c r="R270" s="26">
        <f t="shared" si="51"/>
        <v>0</v>
      </c>
    </row>
    <row r="271" spans="1:18" ht="40.5">
      <c r="A271" s="807"/>
      <c r="B271" s="793" t="s">
        <v>197</v>
      </c>
      <c r="C271" s="194" t="s">
        <v>198</v>
      </c>
      <c r="D271" s="222"/>
      <c r="E271" s="26">
        <v>30000</v>
      </c>
      <c r="F271" s="26"/>
      <c r="G271" s="26">
        <v>30000</v>
      </c>
      <c r="H271" s="26"/>
      <c r="I271" s="26"/>
      <c r="J271" s="26">
        <f t="shared" si="50"/>
        <v>0</v>
      </c>
      <c r="K271" s="26">
        <v>30000</v>
      </c>
      <c r="L271" s="26"/>
      <c r="M271" s="26">
        <v>30000</v>
      </c>
      <c r="N271" s="26"/>
      <c r="O271" s="26">
        <v>0</v>
      </c>
      <c r="P271" s="26">
        <f t="shared" si="49"/>
        <v>0</v>
      </c>
      <c r="Q271" s="75"/>
      <c r="R271" s="26">
        <f t="shared" si="51"/>
        <v>0</v>
      </c>
    </row>
    <row r="272" spans="1:18" ht="40.5">
      <c r="A272" s="807"/>
      <c r="B272" s="793" t="s">
        <v>199</v>
      </c>
      <c r="C272" s="194" t="s">
        <v>200</v>
      </c>
      <c r="D272" s="222"/>
      <c r="E272" s="26">
        <v>4890</v>
      </c>
      <c r="F272" s="26"/>
      <c r="G272" s="26">
        <v>4890</v>
      </c>
      <c r="H272" s="26"/>
      <c r="I272" s="26"/>
      <c r="J272" s="26">
        <f t="shared" si="50"/>
        <v>0</v>
      </c>
      <c r="K272" s="26">
        <v>4890</v>
      </c>
      <c r="L272" s="26"/>
      <c r="M272" s="26">
        <v>4890</v>
      </c>
      <c r="N272" s="26"/>
      <c r="O272" s="26">
        <v>0</v>
      </c>
      <c r="P272" s="26">
        <f t="shared" si="49"/>
        <v>0</v>
      </c>
      <c r="Q272" s="75"/>
      <c r="R272" s="26">
        <f t="shared" si="51"/>
        <v>0</v>
      </c>
    </row>
    <row r="273" spans="1:20" ht="40.5">
      <c r="A273" s="807"/>
      <c r="B273" s="793" t="s">
        <v>199</v>
      </c>
      <c r="C273" s="194" t="s">
        <v>201</v>
      </c>
      <c r="D273" s="222"/>
      <c r="E273" s="38">
        <v>26500</v>
      </c>
      <c r="F273" s="26"/>
      <c r="G273" s="26">
        <v>26500</v>
      </c>
      <c r="H273" s="26"/>
      <c r="I273" s="26"/>
      <c r="J273" s="26">
        <f t="shared" si="50"/>
        <v>0</v>
      </c>
      <c r="K273" s="26">
        <v>26500</v>
      </c>
      <c r="L273" s="26"/>
      <c r="M273" s="26">
        <v>26500</v>
      </c>
      <c r="N273" s="26"/>
      <c r="O273" s="26"/>
      <c r="P273" s="26">
        <f t="shared" si="49"/>
        <v>0</v>
      </c>
      <c r="Q273" s="75"/>
      <c r="R273" s="26">
        <f t="shared" si="51"/>
        <v>0</v>
      </c>
    </row>
    <row r="274" spans="1:20" ht="40.5">
      <c r="A274" s="807"/>
      <c r="B274" s="793" t="s">
        <v>199</v>
      </c>
      <c r="C274" s="194" t="s">
        <v>202</v>
      </c>
      <c r="D274" s="222"/>
      <c r="E274" s="26">
        <v>25500</v>
      </c>
      <c r="F274" s="26"/>
      <c r="G274" s="26">
        <v>25500</v>
      </c>
      <c r="H274" s="26"/>
      <c r="I274" s="26"/>
      <c r="J274" s="26">
        <f t="shared" si="50"/>
        <v>0</v>
      </c>
      <c r="K274" s="26">
        <v>25500</v>
      </c>
      <c r="L274" s="26"/>
      <c r="M274" s="26">
        <v>25500</v>
      </c>
      <c r="N274" s="26"/>
      <c r="O274" s="26"/>
      <c r="P274" s="26">
        <f t="shared" si="49"/>
        <v>0</v>
      </c>
      <c r="Q274" s="75"/>
      <c r="R274" s="26">
        <f t="shared" si="51"/>
        <v>0</v>
      </c>
      <c r="S274" s="257"/>
      <c r="T274" s="257"/>
    </row>
    <row r="275" spans="1:20" ht="40.5">
      <c r="A275" s="807"/>
      <c r="B275" s="793" t="s">
        <v>199</v>
      </c>
      <c r="C275" s="194" t="s">
        <v>203</v>
      </c>
      <c r="D275" s="222"/>
      <c r="E275" s="26">
        <v>27900</v>
      </c>
      <c r="F275" s="26"/>
      <c r="G275" s="26">
        <v>27900</v>
      </c>
      <c r="H275" s="26"/>
      <c r="I275" s="26"/>
      <c r="J275" s="26">
        <f t="shared" si="50"/>
        <v>0</v>
      </c>
      <c r="K275" s="26">
        <v>27900</v>
      </c>
      <c r="L275" s="26"/>
      <c r="M275" s="26">
        <v>27900</v>
      </c>
      <c r="N275" s="26"/>
      <c r="O275" s="26"/>
      <c r="P275" s="26">
        <f t="shared" si="49"/>
        <v>0</v>
      </c>
      <c r="Q275" s="75"/>
      <c r="R275" s="26">
        <f t="shared" si="51"/>
        <v>0</v>
      </c>
    </row>
    <row r="276" spans="1:20" ht="40.5">
      <c r="A276" s="807"/>
      <c r="B276" s="793" t="s">
        <v>199</v>
      </c>
      <c r="C276" s="195" t="s">
        <v>204</v>
      </c>
      <c r="D276" s="223"/>
      <c r="E276" s="75">
        <v>15000</v>
      </c>
      <c r="F276" s="26"/>
      <c r="G276" s="26">
        <v>15000</v>
      </c>
      <c r="H276" s="26"/>
      <c r="I276" s="26"/>
      <c r="J276" s="26">
        <f t="shared" si="50"/>
        <v>0</v>
      </c>
      <c r="K276" s="26">
        <v>15000</v>
      </c>
      <c r="L276" s="26"/>
      <c r="M276" s="26">
        <v>15000</v>
      </c>
      <c r="N276" s="26"/>
      <c r="O276" s="26">
        <v>0</v>
      </c>
      <c r="P276" s="26">
        <f t="shared" si="49"/>
        <v>0</v>
      </c>
      <c r="Q276" s="75"/>
      <c r="R276" s="26">
        <f t="shared" si="51"/>
        <v>0</v>
      </c>
    </row>
    <row r="277" spans="1:20" ht="48" customHeight="1">
      <c r="A277" s="807"/>
      <c r="B277" s="793" t="s">
        <v>205</v>
      </c>
      <c r="C277" s="197" t="s">
        <v>311</v>
      </c>
      <c r="D277" s="224"/>
      <c r="E277" s="75">
        <v>490000</v>
      </c>
      <c r="F277" s="26"/>
      <c r="G277" s="26">
        <v>490000</v>
      </c>
      <c r="H277" s="26"/>
      <c r="I277" s="26"/>
      <c r="J277" s="26">
        <f t="shared" si="50"/>
        <v>0</v>
      </c>
      <c r="K277" s="26">
        <v>490000</v>
      </c>
      <c r="L277" s="26"/>
      <c r="M277" s="26">
        <v>490000</v>
      </c>
      <c r="N277" s="26"/>
      <c r="O277" s="26">
        <v>0</v>
      </c>
      <c r="P277" s="26">
        <f t="shared" si="49"/>
        <v>0</v>
      </c>
      <c r="Q277" s="75"/>
      <c r="R277" s="26">
        <f t="shared" ref="R277:R286" si="52">J277-P277</f>
        <v>0</v>
      </c>
    </row>
    <row r="278" spans="1:20" ht="57.75" customHeight="1">
      <c r="A278" s="807"/>
      <c r="B278" s="793" t="s">
        <v>205</v>
      </c>
      <c r="C278" s="197" t="s">
        <v>207</v>
      </c>
      <c r="D278" s="224"/>
      <c r="E278" s="26">
        <v>210000</v>
      </c>
      <c r="F278" s="225"/>
      <c r="G278" s="26">
        <v>210000</v>
      </c>
      <c r="H278" s="26"/>
      <c r="I278" s="26"/>
      <c r="J278" s="26">
        <f t="shared" si="50"/>
        <v>0</v>
      </c>
      <c r="K278" s="26">
        <v>210000</v>
      </c>
      <c r="L278" s="26"/>
      <c r="M278" s="26">
        <v>210000</v>
      </c>
      <c r="N278" s="26"/>
      <c r="O278" s="26">
        <v>0</v>
      </c>
      <c r="P278" s="26">
        <f t="shared" si="49"/>
        <v>0</v>
      </c>
      <c r="Q278" s="75"/>
      <c r="R278" s="26">
        <f t="shared" si="52"/>
        <v>0</v>
      </c>
    </row>
    <row r="279" spans="1:20" ht="74.25" customHeight="1">
      <c r="A279" s="807"/>
      <c r="B279" s="793" t="s">
        <v>205</v>
      </c>
      <c r="C279" s="197" t="s">
        <v>312</v>
      </c>
      <c r="D279" s="224"/>
      <c r="E279" s="26">
        <v>242400</v>
      </c>
      <c r="F279" s="225"/>
      <c r="G279" s="26">
        <v>242400</v>
      </c>
      <c r="H279" s="26"/>
      <c r="I279" s="26"/>
      <c r="J279" s="26">
        <f t="shared" si="50"/>
        <v>0</v>
      </c>
      <c r="K279" s="26">
        <v>242400</v>
      </c>
      <c r="L279" s="26"/>
      <c r="M279" s="26">
        <v>242400</v>
      </c>
      <c r="N279" s="26"/>
      <c r="O279" s="26">
        <v>0</v>
      </c>
      <c r="P279" s="26">
        <f t="shared" si="49"/>
        <v>0</v>
      </c>
      <c r="Q279" s="75"/>
      <c r="R279" s="26">
        <f t="shared" si="52"/>
        <v>0</v>
      </c>
    </row>
    <row r="280" spans="1:20" ht="60.75">
      <c r="A280" s="807"/>
      <c r="B280" s="793" t="s">
        <v>205</v>
      </c>
      <c r="C280" s="197" t="s">
        <v>209</v>
      </c>
      <c r="D280" s="224"/>
      <c r="E280" s="75">
        <v>23540</v>
      </c>
      <c r="F280" s="26"/>
      <c r="G280" s="26">
        <v>23540</v>
      </c>
      <c r="H280" s="26"/>
      <c r="I280" s="26"/>
      <c r="J280" s="26">
        <f t="shared" si="50"/>
        <v>0</v>
      </c>
      <c r="K280" s="26">
        <v>23540</v>
      </c>
      <c r="L280" s="26"/>
      <c r="M280" s="26">
        <v>23540</v>
      </c>
      <c r="N280" s="26"/>
      <c r="O280" s="26">
        <v>0</v>
      </c>
      <c r="P280" s="26">
        <f t="shared" si="49"/>
        <v>0</v>
      </c>
      <c r="Q280" s="75"/>
      <c r="R280" s="26">
        <f t="shared" si="52"/>
        <v>0</v>
      </c>
    </row>
    <row r="281" spans="1:20" ht="60.75">
      <c r="A281" s="807"/>
      <c r="B281" s="793" t="s">
        <v>205</v>
      </c>
      <c r="C281" s="197" t="s">
        <v>210</v>
      </c>
      <c r="D281" s="224"/>
      <c r="E281" s="75">
        <v>3200</v>
      </c>
      <c r="F281" s="26"/>
      <c r="G281" s="26">
        <v>3200</v>
      </c>
      <c r="H281" s="26"/>
      <c r="I281" s="26"/>
      <c r="J281" s="26">
        <f t="shared" si="50"/>
        <v>0</v>
      </c>
      <c r="K281" s="26">
        <v>3200</v>
      </c>
      <c r="L281" s="26"/>
      <c r="M281" s="26">
        <v>3200</v>
      </c>
      <c r="N281" s="26"/>
      <c r="O281" s="26">
        <v>0</v>
      </c>
      <c r="P281" s="26">
        <f t="shared" si="49"/>
        <v>0</v>
      </c>
      <c r="Q281" s="75"/>
      <c r="R281" s="26">
        <f t="shared" si="52"/>
        <v>0</v>
      </c>
    </row>
    <row r="282" spans="1:20" ht="40.5">
      <c r="A282" s="807"/>
      <c r="B282" s="793" t="s">
        <v>205</v>
      </c>
      <c r="C282" s="197" t="s">
        <v>211</v>
      </c>
      <c r="D282" s="224"/>
      <c r="E282" s="75">
        <v>44800</v>
      </c>
      <c r="F282" s="26"/>
      <c r="G282" s="26">
        <v>44800</v>
      </c>
      <c r="H282" s="26"/>
      <c r="I282" s="26"/>
      <c r="J282" s="26">
        <f t="shared" si="50"/>
        <v>0</v>
      </c>
      <c r="K282" s="26">
        <v>44800</v>
      </c>
      <c r="L282" s="26"/>
      <c r="M282" s="26">
        <v>44800</v>
      </c>
      <c r="N282" s="26"/>
      <c r="O282" s="26">
        <v>0</v>
      </c>
      <c r="P282" s="26">
        <f t="shared" si="49"/>
        <v>0</v>
      </c>
      <c r="Q282" s="75"/>
      <c r="R282" s="26">
        <f t="shared" si="52"/>
        <v>0</v>
      </c>
    </row>
    <row r="283" spans="1:20" ht="59.25" customHeight="1">
      <c r="A283" s="807"/>
      <c r="B283" s="793" t="s">
        <v>205</v>
      </c>
      <c r="C283" s="166" t="s">
        <v>212</v>
      </c>
      <c r="D283" s="224"/>
      <c r="E283" s="75">
        <v>38240</v>
      </c>
      <c r="F283" s="26"/>
      <c r="G283" s="26">
        <v>38240</v>
      </c>
      <c r="H283" s="26"/>
      <c r="I283" s="26"/>
      <c r="J283" s="26">
        <f t="shared" si="50"/>
        <v>0</v>
      </c>
      <c r="K283" s="26">
        <v>38240</v>
      </c>
      <c r="L283" s="26"/>
      <c r="M283" s="26">
        <v>38240</v>
      </c>
      <c r="N283" s="26"/>
      <c r="O283" s="26">
        <v>0</v>
      </c>
      <c r="P283" s="26">
        <f t="shared" si="49"/>
        <v>0</v>
      </c>
      <c r="Q283" s="75"/>
      <c r="R283" s="26"/>
    </row>
    <row r="284" spans="1:20" ht="49.5" customHeight="1">
      <c r="A284" s="807"/>
      <c r="B284" s="793" t="s">
        <v>205</v>
      </c>
      <c r="C284" s="197" t="s">
        <v>213</v>
      </c>
      <c r="D284" s="224"/>
      <c r="E284" s="75">
        <v>15490</v>
      </c>
      <c r="F284" s="26"/>
      <c r="G284" s="26">
        <v>15490</v>
      </c>
      <c r="H284" s="26"/>
      <c r="I284" s="26"/>
      <c r="J284" s="26">
        <f t="shared" si="50"/>
        <v>0</v>
      </c>
      <c r="K284" s="26">
        <v>15490</v>
      </c>
      <c r="L284" s="26"/>
      <c r="M284" s="26">
        <v>15490</v>
      </c>
      <c r="N284" s="26"/>
      <c r="O284" s="26">
        <v>0</v>
      </c>
      <c r="P284" s="26">
        <f t="shared" si="49"/>
        <v>0</v>
      </c>
      <c r="Q284" s="75"/>
      <c r="R284" s="26">
        <f t="shared" si="52"/>
        <v>0</v>
      </c>
    </row>
    <row r="285" spans="1:20" ht="141.75">
      <c r="A285" s="807"/>
      <c r="B285" s="793" t="s">
        <v>205</v>
      </c>
      <c r="C285" s="197" t="s">
        <v>313</v>
      </c>
      <c r="D285" s="224"/>
      <c r="E285" s="75">
        <v>21900</v>
      </c>
      <c r="F285" s="26"/>
      <c r="G285" s="26">
        <v>21900</v>
      </c>
      <c r="H285" s="26"/>
      <c r="I285" s="26"/>
      <c r="J285" s="26">
        <f t="shared" si="50"/>
        <v>0</v>
      </c>
      <c r="K285" s="26">
        <v>21900</v>
      </c>
      <c r="L285" s="26"/>
      <c r="M285" s="26">
        <v>21900</v>
      </c>
      <c r="N285" s="26"/>
      <c r="O285" s="26">
        <v>0</v>
      </c>
      <c r="P285" s="26">
        <f t="shared" si="49"/>
        <v>0</v>
      </c>
      <c r="Q285" s="75"/>
      <c r="R285" s="26">
        <f t="shared" si="52"/>
        <v>0</v>
      </c>
    </row>
    <row r="286" spans="1:20" ht="81">
      <c r="A286" s="807"/>
      <c r="B286" s="793" t="s">
        <v>205</v>
      </c>
      <c r="C286" s="197" t="s">
        <v>314</v>
      </c>
      <c r="D286" s="224"/>
      <c r="E286" s="75">
        <v>11656</v>
      </c>
      <c r="F286" s="26"/>
      <c r="G286" s="26">
        <v>11656</v>
      </c>
      <c r="H286" s="26"/>
      <c r="I286" s="26"/>
      <c r="J286" s="26">
        <f t="shared" si="50"/>
        <v>0</v>
      </c>
      <c r="K286" s="26">
        <v>11656</v>
      </c>
      <c r="L286" s="26"/>
      <c r="M286" s="26">
        <v>11656</v>
      </c>
      <c r="N286" s="26"/>
      <c r="O286" s="26">
        <v>0</v>
      </c>
      <c r="P286" s="26">
        <f t="shared" si="49"/>
        <v>0</v>
      </c>
      <c r="Q286" s="75"/>
      <c r="R286" s="26">
        <f t="shared" si="52"/>
        <v>0</v>
      </c>
    </row>
    <row r="287" spans="1:20" ht="40.5">
      <c r="A287" s="807"/>
      <c r="B287" s="793" t="s">
        <v>205</v>
      </c>
      <c r="C287" s="166" t="s">
        <v>216</v>
      </c>
      <c r="D287" s="224"/>
      <c r="E287" s="75">
        <v>1274</v>
      </c>
      <c r="F287" s="26"/>
      <c r="G287" s="26">
        <v>1274</v>
      </c>
      <c r="H287" s="26"/>
      <c r="I287" s="26"/>
      <c r="J287" s="26">
        <f t="shared" si="50"/>
        <v>0</v>
      </c>
      <c r="K287" s="26">
        <v>1274</v>
      </c>
      <c r="L287" s="26"/>
      <c r="M287" s="26">
        <v>1274</v>
      </c>
      <c r="N287" s="26"/>
      <c r="O287" s="26">
        <v>0</v>
      </c>
      <c r="P287" s="26">
        <f t="shared" si="49"/>
        <v>0</v>
      </c>
      <c r="Q287" s="75"/>
      <c r="R287" s="26"/>
    </row>
    <row r="288" spans="1:20" s="3" customFormat="1">
      <c r="A288" s="809"/>
      <c r="B288" s="794" t="s">
        <v>28</v>
      </c>
      <c r="C288" s="227" t="s">
        <v>217</v>
      </c>
      <c r="D288" s="228"/>
      <c r="E288" s="220">
        <f>SUM(E264:E287)</f>
        <v>1404417.6</v>
      </c>
      <c r="F288" s="220">
        <f>SUM(F264:F287)</f>
        <v>0</v>
      </c>
      <c r="G288" s="220">
        <f>SUM(G264:G287)</f>
        <v>1404417.6</v>
      </c>
      <c r="H288" s="220"/>
      <c r="I288" s="220"/>
      <c r="J288" s="220">
        <f t="shared" ref="J288:R288" si="53">SUM(J264:J287)</f>
        <v>0</v>
      </c>
      <c r="K288" s="220">
        <f t="shared" si="53"/>
        <v>1404417.6</v>
      </c>
      <c r="L288" s="220">
        <f t="shared" si="53"/>
        <v>0</v>
      </c>
      <c r="M288" s="220">
        <f t="shared" si="53"/>
        <v>1404417.6</v>
      </c>
      <c r="N288" s="220">
        <f t="shared" si="53"/>
        <v>0</v>
      </c>
      <c r="O288" s="220">
        <f t="shared" si="53"/>
        <v>0</v>
      </c>
      <c r="P288" s="220">
        <f t="shared" si="53"/>
        <v>0</v>
      </c>
      <c r="Q288" s="220">
        <f t="shared" si="53"/>
        <v>0</v>
      </c>
      <c r="R288" s="220">
        <f t="shared" si="53"/>
        <v>0</v>
      </c>
    </row>
    <row r="289" spans="1:20">
      <c r="A289" s="807"/>
      <c r="B289" s="769"/>
      <c r="C289" s="1172" t="s">
        <v>315</v>
      </c>
      <c r="D289" s="1173"/>
      <c r="E289" s="1174"/>
      <c r="F289" s="1175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75"/>
      <c r="R289" s="26"/>
    </row>
    <row r="290" spans="1:20" s="6" customFormat="1">
      <c r="A290" s="812"/>
      <c r="B290" s="793" t="s">
        <v>184</v>
      </c>
      <c r="C290" s="205" t="s">
        <v>219</v>
      </c>
      <c r="D290" s="229"/>
      <c r="E290" s="206">
        <v>8990</v>
      </c>
      <c r="F290" s="206"/>
      <c r="G290" s="206">
        <v>8990</v>
      </c>
      <c r="H290" s="206"/>
      <c r="I290" s="206"/>
      <c r="J290" s="206">
        <f>E290+F290-G290</f>
        <v>0</v>
      </c>
      <c r="K290" s="206">
        <v>8990</v>
      </c>
      <c r="L290" s="206"/>
      <c r="M290" s="206">
        <v>8990</v>
      </c>
      <c r="N290" s="206"/>
      <c r="O290" s="206">
        <v>0</v>
      </c>
      <c r="P290" s="26">
        <f>K290-M290</f>
        <v>0</v>
      </c>
      <c r="Q290" s="250"/>
      <c r="R290" s="206">
        <f>J290-P290</f>
        <v>0</v>
      </c>
    </row>
    <row r="291" spans="1:20" s="6" customFormat="1">
      <c r="A291" s="812"/>
      <c r="B291" s="793" t="s">
        <v>184</v>
      </c>
      <c r="C291" s="205" t="s">
        <v>219</v>
      </c>
      <c r="D291" s="229"/>
      <c r="E291" s="206">
        <v>8990</v>
      </c>
      <c r="F291" s="206"/>
      <c r="G291" s="206">
        <v>8990</v>
      </c>
      <c r="H291" s="206"/>
      <c r="I291" s="206"/>
      <c r="J291" s="206">
        <f>E291+F291-G291</f>
        <v>0</v>
      </c>
      <c r="K291" s="206">
        <v>8990</v>
      </c>
      <c r="L291" s="206"/>
      <c r="M291" s="206">
        <v>8990</v>
      </c>
      <c r="N291" s="206"/>
      <c r="O291" s="206">
        <v>0</v>
      </c>
      <c r="P291" s="26">
        <f>K291-M291</f>
        <v>0</v>
      </c>
      <c r="Q291" s="250"/>
      <c r="R291" s="206">
        <f>J291-P291</f>
        <v>0</v>
      </c>
    </row>
    <row r="292" spans="1:20" ht="40.5">
      <c r="A292" s="807"/>
      <c r="B292" s="793" t="s">
        <v>197</v>
      </c>
      <c r="C292" s="194" t="s">
        <v>220</v>
      </c>
      <c r="D292" s="230" t="s">
        <v>47</v>
      </c>
      <c r="E292" s="26">
        <v>49000</v>
      </c>
      <c r="F292" s="26"/>
      <c r="G292" s="26">
        <v>49000</v>
      </c>
      <c r="H292" s="26"/>
      <c r="I292" s="26"/>
      <c r="J292" s="187">
        <f>E292+F292-G292</f>
        <v>0</v>
      </c>
      <c r="K292" s="26">
        <v>49000</v>
      </c>
      <c r="L292" s="26"/>
      <c r="M292" s="26">
        <v>49000</v>
      </c>
      <c r="N292" s="26"/>
      <c r="O292" s="26"/>
      <c r="P292" s="26">
        <f>K292-M292</f>
        <v>0</v>
      </c>
      <c r="Q292" s="75"/>
      <c r="R292" s="26">
        <f>J292-P292</f>
        <v>0</v>
      </c>
    </row>
    <row r="293" spans="1:20" s="6" customFormat="1" ht="40.5">
      <c r="A293" s="812"/>
      <c r="B293" s="795" t="s">
        <v>399</v>
      </c>
      <c r="C293" s="232" t="s">
        <v>23</v>
      </c>
      <c r="D293" s="229"/>
      <c r="E293" s="136">
        <f>SUM(E290:E292)</f>
        <v>66980</v>
      </c>
      <c r="F293" s="136">
        <f>SUM(F290:F292)</f>
        <v>0</v>
      </c>
      <c r="G293" s="136">
        <f>SUM(G290:G292)</f>
        <v>66980</v>
      </c>
      <c r="H293" s="136"/>
      <c r="I293" s="136"/>
      <c r="J293" s="136">
        <f t="shared" ref="J293:R293" si="54">SUM(J290:J292)</f>
        <v>0</v>
      </c>
      <c r="K293" s="136">
        <f t="shared" si="54"/>
        <v>66980</v>
      </c>
      <c r="L293" s="136">
        <f t="shared" si="54"/>
        <v>0</v>
      </c>
      <c r="M293" s="136">
        <f t="shared" si="54"/>
        <v>66980</v>
      </c>
      <c r="N293" s="136">
        <f t="shared" si="54"/>
        <v>0</v>
      </c>
      <c r="O293" s="136">
        <f t="shared" si="54"/>
        <v>0</v>
      </c>
      <c r="P293" s="136">
        <f t="shared" si="54"/>
        <v>0</v>
      </c>
      <c r="Q293" s="251">
        <f t="shared" si="54"/>
        <v>0</v>
      </c>
      <c r="R293" s="136">
        <f t="shared" si="54"/>
        <v>0</v>
      </c>
    </row>
    <row r="294" spans="1:20" ht="46.5" customHeight="1">
      <c r="A294" s="807"/>
      <c r="B294" s="1176" t="s">
        <v>221</v>
      </c>
      <c r="C294" s="1116"/>
      <c r="D294" s="233"/>
      <c r="E294" s="234">
        <f>E293+E288+E262</f>
        <v>2203927.6</v>
      </c>
      <c r="F294" s="234">
        <f>F293+F288+F262</f>
        <v>0</v>
      </c>
      <c r="G294" s="234">
        <f>G293+G288+G262</f>
        <v>2203927.6</v>
      </c>
      <c r="H294" s="234"/>
      <c r="I294" s="234"/>
      <c r="J294" s="234">
        <f t="shared" ref="J294:R294" si="55">J293+J288+J262</f>
        <v>0</v>
      </c>
      <c r="K294" s="234">
        <f t="shared" si="55"/>
        <v>2203927.6</v>
      </c>
      <c r="L294" s="234">
        <f t="shared" si="55"/>
        <v>0</v>
      </c>
      <c r="M294" s="234">
        <f t="shared" si="55"/>
        <v>2203927.6</v>
      </c>
      <c r="N294" s="234">
        <f t="shared" si="55"/>
        <v>0</v>
      </c>
      <c r="O294" s="234">
        <f t="shared" si="55"/>
        <v>0</v>
      </c>
      <c r="P294" s="234">
        <f t="shared" si="55"/>
        <v>0</v>
      </c>
      <c r="Q294" s="252">
        <f t="shared" si="55"/>
        <v>0</v>
      </c>
      <c r="R294" s="234">
        <f t="shared" si="55"/>
        <v>0</v>
      </c>
    </row>
    <row r="295" spans="1:20">
      <c r="A295" s="807"/>
      <c r="B295" s="785"/>
      <c r="C295" s="1141" t="s">
        <v>222</v>
      </c>
      <c r="D295" s="1179"/>
      <c r="E295" s="1180"/>
      <c r="F295" s="1180"/>
      <c r="G295" s="1180"/>
      <c r="H295" s="1180"/>
      <c r="I295" s="1180"/>
      <c r="J295" s="1180"/>
      <c r="K295" s="1180"/>
      <c r="L295" s="1180"/>
      <c r="M295" s="1180"/>
      <c r="N295" s="1180"/>
      <c r="O295" s="1181"/>
      <c r="P295" s="253"/>
      <c r="Q295" s="254"/>
      <c r="R295" s="85"/>
    </row>
    <row r="296" spans="1:20">
      <c r="A296" s="807"/>
      <c r="B296" s="793" t="s">
        <v>223</v>
      </c>
      <c r="C296" s="28" t="s">
        <v>224</v>
      </c>
      <c r="D296" s="25" t="s">
        <v>225</v>
      </c>
      <c r="E296" s="26">
        <v>12691.25</v>
      </c>
      <c r="F296" s="26"/>
      <c r="G296" s="26"/>
      <c r="H296" s="26"/>
      <c r="I296" s="26"/>
      <c r="J296" s="26">
        <v>12691.25</v>
      </c>
      <c r="K296" s="26">
        <v>12691.25</v>
      </c>
      <c r="L296" s="26"/>
      <c r="M296" s="26"/>
      <c r="N296" s="26"/>
      <c r="O296" s="26">
        <v>0</v>
      </c>
      <c r="P296" s="26">
        <f>K296+O296</f>
        <v>12691.25</v>
      </c>
      <c r="Q296" s="75"/>
      <c r="R296" s="26">
        <f>J296-P296</f>
        <v>0</v>
      </c>
    </row>
    <row r="297" spans="1:20" s="6" customFormat="1">
      <c r="A297" s="812"/>
      <c r="B297" s="1186" t="s">
        <v>226</v>
      </c>
      <c r="C297" s="1148"/>
      <c r="D297" s="229"/>
      <c r="E297" s="136">
        <f>E296</f>
        <v>12691.25</v>
      </c>
      <c r="F297" s="136">
        <f>F296</f>
        <v>0</v>
      </c>
      <c r="G297" s="136">
        <f>G296</f>
        <v>0</v>
      </c>
      <c r="H297" s="136"/>
      <c r="I297" s="136"/>
      <c r="J297" s="136">
        <f t="shared" ref="J297:R297" si="56">J296</f>
        <v>12691.25</v>
      </c>
      <c r="K297" s="136">
        <f t="shared" si="56"/>
        <v>12691.25</v>
      </c>
      <c r="L297" s="136">
        <f t="shared" si="56"/>
        <v>0</v>
      </c>
      <c r="M297" s="136">
        <f t="shared" si="56"/>
        <v>0</v>
      </c>
      <c r="N297" s="136">
        <f t="shared" si="56"/>
        <v>0</v>
      </c>
      <c r="O297" s="136">
        <f t="shared" si="56"/>
        <v>0</v>
      </c>
      <c r="P297" s="136">
        <f t="shared" si="56"/>
        <v>12691.25</v>
      </c>
      <c r="Q297" s="251">
        <f t="shared" si="56"/>
        <v>0</v>
      </c>
      <c r="R297" s="136">
        <f t="shared" si="56"/>
        <v>0</v>
      </c>
    </row>
    <row r="298" spans="1:20">
      <c r="A298" s="807"/>
      <c r="B298" s="785"/>
      <c r="C298" s="1141" t="s">
        <v>227</v>
      </c>
      <c r="D298" s="1179"/>
      <c r="E298" s="1180"/>
      <c r="F298" s="1180"/>
      <c r="G298" s="1180"/>
      <c r="H298" s="1180"/>
      <c r="I298" s="1180"/>
      <c r="J298" s="1180"/>
      <c r="K298" s="1180"/>
      <c r="L298" s="1180"/>
      <c r="M298" s="1180"/>
      <c r="N298" s="1180"/>
      <c r="O298" s="1181"/>
      <c r="P298" s="253"/>
      <c r="Q298" s="254"/>
      <c r="R298" s="85"/>
    </row>
    <row r="299" spans="1:20" ht="40.5">
      <c r="A299" s="807"/>
      <c r="B299" s="793" t="s">
        <v>228</v>
      </c>
      <c r="C299" s="28" t="s">
        <v>229</v>
      </c>
      <c r="D299" s="25" t="s">
        <v>225</v>
      </c>
      <c r="E299" s="26">
        <v>14990.05</v>
      </c>
      <c r="F299" s="26"/>
      <c r="G299" s="26"/>
      <c r="H299" s="26"/>
      <c r="I299" s="26"/>
      <c r="J299" s="26">
        <v>14990.05</v>
      </c>
      <c r="K299" s="26">
        <v>14990.05</v>
      </c>
      <c r="L299" s="26"/>
      <c r="M299" s="26"/>
      <c r="N299" s="26"/>
      <c r="O299" s="26"/>
      <c r="P299" s="26">
        <f>K299+O299</f>
        <v>14990.05</v>
      </c>
      <c r="Q299" s="75"/>
      <c r="R299" s="26">
        <f>J299-P299</f>
        <v>0</v>
      </c>
    </row>
    <row r="300" spans="1:20" ht="40.5">
      <c r="A300" s="807"/>
      <c r="B300" s="796" t="s">
        <v>230</v>
      </c>
      <c r="C300" s="235" t="s">
        <v>231</v>
      </c>
      <c r="D300" s="29"/>
      <c r="E300" s="85">
        <v>3414.5</v>
      </c>
      <c r="F300" s="26"/>
      <c r="G300" s="85"/>
      <c r="H300" s="85"/>
      <c r="I300" s="85"/>
      <c r="J300" s="26">
        <v>3414.5</v>
      </c>
      <c r="K300" s="85">
        <v>3414.5</v>
      </c>
      <c r="L300" s="85"/>
      <c r="M300" s="85"/>
      <c r="N300" s="85"/>
      <c r="O300" s="26">
        <v>0</v>
      </c>
      <c r="P300" s="26">
        <f>K300+O300</f>
        <v>3414.5</v>
      </c>
      <c r="Q300" s="75"/>
      <c r="R300" s="26">
        <f>J300-P300</f>
        <v>0</v>
      </c>
    </row>
    <row r="301" spans="1:20" s="6" customFormat="1">
      <c r="A301" s="812"/>
      <c r="B301" s="797"/>
      <c r="C301" s="237" t="s">
        <v>232</v>
      </c>
      <c r="D301" s="229"/>
      <c r="E301" s="136">
        <f t="shared" ref="E301:R301" si="57">SUM(E299:E300)</f>
        <v>18404.55</v>
      </c>
      <c r="F301" s="136">
        <f t="shared" si="57"/>
        <v>0</v>
      </c>
      <c r="G301" s="136">
        <f t="shared" si="57"/>
        <v>0</v>
      </c>
      <c r="H301" s="136"/>
      <c r="I301" s="136"/>
      <c r="J301" s="136">
        <f t="shared" si="57"/>
        <v>18404.55</v>
      </c>
      <c r="K301" s="136">
        <f t="shared" si="57"/>
        <v>18404.55</v>
      </c>
      <c r="L301" s="136">
        <f t="shared" si="57"/>
        <v>0</v>
      </c>
      <c r="M301" s="136">
        <f t="shared" si="57"/>
        <v>0</v>
      </c>
      <c r="N301" s="136">
        <f t="shared" si="57"/>
        <v>0</v>
      </c>
      <c r="O301" s="136">
        <f t="shared" si="57"/>
        <v>0</v>
      </c>
      <c r="P301" s="136">
        <f t="shared" si="57"/>
        <v>18404.55</v>
      </c>
      <c r="Q301" s="251"/>
      <c r="R301" s="136">
        <f t="shared" si="57"/>
        <v>0</v>
      </c>
    </row>
    <row r="302" spans="1:20">
      <c r="A302" s="807"/>
      <c r="B302" s="1187" t="s">
        <v>233</v>
      </c>
      <c r="C302" s="1150"/>
      <c r="D302" s="238"/>
      <c r="E302" s="239">
        <f>E258+E294+E297+E301</f>
        <v>26460743.699999999</v>
      </c>
      <c r="F302" s="239">
        <f t="shared" ref="F302:R302" si="58">F258+F294+F297+F301</f>
        <v>36408751.82</v>
      </c>
      <c r="G302" s="239">
        <f t="shared" si="58"/>
        <v>2411427.6</v>
      </c>
      <c r="H302" s="239">
        <f t="shared" si="58"/>
        <v>15170102.339999996</v>
      </c>
      <c r="I302" s="239">
        <f>I258+I294+I297+I301</f>
        <v>24664061</v>
      </c>
      <c r="J302" s="239">
        <f t="shared" si="58"/>
        <v>54221875.480000004</v>
      </c>
      <c r="K302" s="239">
        <f t="shared" si="58"/>
        <v>21374585.739999998</v>
      </c>
      <c r="L302" s="239">
        <f t="shared" si="58"/>
        <v>14521792.479999999</v>
      </c>
      <c r="M302" s="239">
        <f t="shared" si="58"/>
        <v>2203927.6</v>
      </c>
      <c r="N302" s="239">
        <f t="shared" si="58"/>
        <v>0</v>
      </c>
      <c r="O302" s="239">
        <f t="shared" si="58"/>
        <v>17587462.109999999</v>
      </c>
      <c r="P302" s="239">
        <f t="shared" si="58"/>
        <v>47043192.100000009</v>
      </c>
      <c r="Q302" s="239">
        <f t="shared" si="58"/>
        <v>0</v>
      </c>
      <c r="R302" s="239">
        <f t="shared" si="58"/>
        <v>10400040.190000001</v>
      </c>
    </row>
    <row r="303" spans="1:20">
      <c r="A303" s="807"/>
      <c r="B303" s="785"/>
      <c r="C303" s="235"/>
      <c r="D303" s="29"/>
      <c r="E303" s="26"/>
      <c r="F303" s="85"/>
      <c r="G303" s="85"/>
      <c r="H303" s="85"/>
      <c r="I303" s="85"/>
      <c r="J303" s="85"/>
      <c r="K303" s="85">
        <v>0</v>
      </c>
      <c r="L303" s="85">
        <f>SUM(L301:L302)</f>
        <v>14521792.479999999</v>
      </c>
      <c r="M303" s="26"/>
      <c r="N303" s="1188">
        <f>N302+O302</f>
        <v>17587462.109999999</v>
      </c>
      <c r="O303" s="1189"/>
      <c r="P303" s="26"/>
      <c r="Q303" s="75"/>
      <c r="R303" s="258">
        <v>0</v>
      </c>
    </row>
    <row r="304" spans="1:20">
      <c r="A304" s="807"/>
      <c r="B304" s="785"/>
      <c r="C304" s="235"/>
      <c r="D304" s="29"/>
      <c r="E304" s="26"/>
      <c r="F304" s="26"/>
      <c r="G304" s="26"/>
      <c r="H304" s="26"/>
      <c r="I304" s="26"/>
      <c r="J304" s="26"/>
      <c r="K304" s="26">
        <f>SUM(K302:K303)</f>
        <v>21374585.739999998</v>
      </c>
      <c r="L304" s="26"/>
      <c r="M304" s="26"/>
      <c r="N304" s="26">
        <f>K304+L303+N303</f>
        <v>53483840.329999998</v>
      </c>
      <c r="O304" s="26"/>
      <c r="P304" s="26"/>
      <c r="Q304" s="75"/>
      <c r="R304" s="258">
        <f>R302-R303</f>
        <v>10400040.190000001</v>
      </c>
      <c r="T304" s="257"/>
    </row>
    <row r="305" spans="1:18" s="10" customFormat="1">
      <c r="A305" s="816"/>
      <c r="B305" s="240"/>
      <c r="C305" s="241"/>
      <c r="D305" s="1153" t="s">
        <v>234</v>
      </c>
      <c r="E305" s="1190"/>
      <c r="F305" s="1190"/>
      <c r="G305" s="242"/>
      <c r="H305" s="242"/>
      <c r="I305" s="242"/>
      <c r="J305" s="242"/>
      <c r="K305" s="242"/>
      <c r="L305" s="242"/>
      <c r="M305" s="242"/>
      <c r="N305" s="242"/>
      <c r="O305" s="242"/>
      <c r="P305" s="242"/>
      <c r="Q305" s="242"/>
      <c r="R305" s="259"/>
    </row>
    <row r="306" spans="1:18" ht="81">
      <c r="A306" s="807"/>
      <c r="B306" s="785" t="s">
        <v>1</v>
      </c>
      <c r="C306" s="191" t="s">
        <v>235</v>
      </c>
      <c r="D306" s="243" t="s">
        <v>3</v>
      </c>
      <c r="E306" s="244" t="s">
        <v>327</v>
      </c>
      <c r="F306" s="244" t="s">
        <v>400</v>
      </c>
      <c r="G306" s="244" t="s">
        <v>329</v>
      </c>
      <c r="H306" s="244"/>
      <c r="I306" s="244"/>
      <c r="J306" s="244" t="s">
        <v>332</v>
      </c>
      <c r="K306" s="244" t="s">
        <v>333</v>
      </c>
      <c r="L306" s="244" t="s">
        <v>334</v>
      </c>
      <c r="M306" s="244" t="s">
        <v>401</v>
      </c>
      <c r="N306" s="244" t="s">
        <v>11</v>
      </c>
      <c r="O306" s="244" t="s">
        <v>336</v>
      </c>
      <c r="P306" s="244" t="s">
        <v>270</v>
      </c>
      <c r="Q306" s="255" t="s">
        <v>338</v>
      </c>
      <c r="R306" s="244" t="s">
        <v>15</v>
      </c>
    </row>
    <row r="307" spans="1:18">
      <c r="A307" s="807"/>
      <c r="B307" s="798" t="s">
        <v>79</v>
      </c>
      <c r="C307" s="121" t="s">
        <v>238</v>
      </c>
      <c r="D307" s="246"/>
      <c r="E307" s="146">
        <v>2400</v>
      </c>
      <c r="F307" s="146"/>
      <c r="G307" s="146"/>
      <c r="H307" s="146"/>
      <c r="I307" s="146"/>
      <c r="J307" s="146">
        <v>2400</v>
      </c>
      <c r="K307" s="146"/>
      <c r="L307" s="146"/>
      <c r="M307" s="146"/>
      <c r="N307" s="146"/>
      <c r="O307" s="146"/>
      <c r="P307" s="146">
        <v>0</v>
      </c>
      <c r="Q307" s="256"/>
      <c r="R307" s="146">
        <v>0</v>
      </c>
    </row>
    <row r="308" spans="1:18">
      <c r="A308" s="807"/>
      <c r="B308" s="798" t="s">
        <v>79</v>
      </c>
      <c r="C308" s="121" t="s">
        <v>239</v>
      </c>
      <c r="D308" s="246"/>
      <c r="E308" s="146">
        <v>6600</v>
      </c>
      <c r="F308" s="146"/>
      <c r="G308" s="146"/>
      <c r="H308" s="146"/>
      <c r="I308" s="146"/>
      <c r="J308" s="146">
        <v>6600</v>
      </c>
      <c r="K308" s="146"/>
      <c r="L308" s="146"/>
      <c r="M308" s="146"/>
      <c r="N308" s="146"/>
      <c r="O308" s="146"/>
      <c r="P308" s="146">
        <v>0</v>
      </c>
      <c r="Q308" s="256"/>
      <c r="R308" s="146">
        <v>0</v>
      </c>
    </row>
    <row r="309" spans="1:18">
      <c r="A309" s="807"/>
      <c r="B309" s="798"/>
      <c r="C309" s="28" t="s">
        <v>272</v>
      </c>
      <c r="D309" s="246"/>
      <c r="E309" s="146">
        <v>131469</v>
      </c>
      <c r="F309" s="146"/>
      <c r="G309" s="146"/>
      <c r="H309" s="146"/>
      <c r="I309" s="146"/>
      <c r="J309" s="146">
        <v>131469</v>
      </c>
      <c r="K309" s="146"/>
      <c r="L309" s="146">
        <v>0</v>
      </c>
      <c r="M309" s="146"/>
      <c r="N309" s="146"/>
      <c r="O309" s="146"/>
      <c r="P309" s="146">
        <v>0</v>
      </c>
      <c r="Q309" s="256"/>
      <c r="R309" s="146">
        <v>0</v>
      </c>
    </row>
    <row r="310" spans="1:18">
      <c r="A310" s="807"/>
      <c r="B310" s="798"/>
      <c r="C310" s="30" t="s">
        <v>274</v>
      </c>
      <c r="D310" s="246"/>
      <c r="E310" s="146">
        <v>145896.20000000001</v>
      </c>
      <c r="F310" s="146"/>
      <c r="G310" s="146"/>
      <c r="H310" s="146"/>
      <c r="I310" s="146"/>
      <c r="J310" s="146">
        <v>145896.20000000001</v>
      </c>
      <c r="K310" s="146"/>
      <c r="L310" s="146">
        <v>0</v>
      </c>
      <c r="M310" s="146"/>
      <c r="N310" s="146"/>
      <c r="O310" s="146"/>
      <c r="P310" s="146">
        <v>0</v>
      </c>
      <c r="Q310" s="256"/>
      <c r="R310" s="146">
        <v>0</v>
      </c>
    </row>
    <row r="311" spans="1:18" s="7" customFormat="1">
      <c r="A311" s="813"/>
      <c r="B311" s="799"/>
      <c r="C311" s="185" t="s">
        <v>307</v>
      </c>
      <c r="D311" s="186"/>
      <c r="E311" s="187">
        <v>360</v>
      </c>
      <c r="F311" s="187"/>
      <c r="G311" s="187"/>
      <c r="H311" s="187"/>
      <c r="I311" s="187"/>
      <c r="J311" s="187">
        <v>360</v>
      </c>
      <c r="K311" s="187"/>
      <c r="L311" s="187">
        <v>0</v>
      </c>
      <c r="M311" s="187"/>
      <c r="N311" s="187"/>
      <c r="O311" s="187"/>
      <c r="P311" s="187">
        <v>0</v>
      </c>
      <c r="Q311" s="210"/>
      <c r="R311" s="187">
        <v>0</v>
      </c>
    </row>
    <row r="312" spans="1:18" s="7" customFormat="1">
      <c r="A312" s="813"/>
      <c r="B312" s="799"/>
      <c r="C312" s="35" t="s">
        <v>308</v>
      </c>
      <c r="D312" s="186"/>
      <c r="E312" s="187">
        <v>8000</v>
      </c>
      <c r="F312" s="187"/>
      <c r="G312" s="187"/>
      <c r="H312" s="187"/>
      <c r="I312" s="187"/>
      <c r="J312" s="187">
        <v>8000</v>
      </c>
      <c r="K312" s="187"/>
      <c r="L312" s="187"/>
      <c r="M312" s="187"/>
      <c r="N312" s="187"/>
      <c r="O312" s="187"/>
      <c r="P312" s="187">
        <v>0</v>
      </c>
      <c r="Q312" s="210"/>
      <c r="R312" s="187">
        <v>0</v>
      </c>
    </row>
    <row r="313" spans="1:18" s="7" customFormat="1">
      <c r="A313" s="813"/>
      <c r="B313" s="799"/>
      <c r="C313" s="35" t="s">
        <v>309</v>
      </c>
      <c r="D313" s="186"/>
      <c r="E313" s="187">
        <v>7500</v>
      </c>
      <c r="F313" s="187"/>
      <c r="G313" s="187"/>
      <c r="H313" s="187"/>
      <c r="I313" s="187"/>
      <c r="J313" s="187">
        <v>7500</v>
      </c>
      <c r="K313" s="187"/>
      <c r="L313" s="187"/>
      <c r="M313" s="187"/>
      <c r="N313" s="187"/>
      <c r="O313" s="187"/>
      <c r="P313" s="187">
        <v>0</v>
      </c>
      <c r="Q313" s="210"/>
      <c r="R313" s="187">
        <v>0</v>
      </c>
    </row>
    <row r="314" spans="1:18" s="7" customFormat="1">
      <c r="A314" s="813"/>
      <c r="B314" s="799"/>
      <c r="C314" s="247" t="s">
        <v>310</v>
      </c>
      <c r="D314" s="186"/>
      <c r="E314" s="187">
        <v>3100</v>
      </c>
      <c r="F314" s="187"/>
      <c r="G314" s="187"/>
      <c r="H314" s="187"/>
      <c r="I314" s="187"/>
      <c r="J314" s="187">
        <v>3100</v>
      </c>
      <c r="K314" s="187"/>
      <c r="L314" s="187"/>
      <c r="M314" s="187"/>
      <c r="N314" s="187"/>
      <c r="O314" s="187"/>
      <c r="P314" s="187">
        <v>0</v>
      </c>
      <c r="Q314" s="210"/>
      <c r="R314" s="187">
        <v>0</v>
      </c>
    </row>
    <row r="315" spans="1:18" s="2" customFormat="1" ht="40.5">
      <c r="A315" s="808"/>
      <c r="B315" s="774" t="s">
        <v>363</v>
      </c>
      <c r="C315" s="89" t="s">
        <v>364</v>
      </c>
      <c r="D315" s="90"/>
      <c r="E315" s="91">
        <v>0</v>
      </c>
      <c r="F315" s="91">
        <v>207500</v>
      </c>
      <c r="G315" s="91"/>
      <c r="H315" s="91"/>
      <c r="I315" s="91"/>
      <c r="J315" s="91">
        <v>207500</v>
      </c>
      <c r="K315" s="91"/>
      <c r="L315" s="91"/>
      <c r="M315" s="91"/>
      <c r="N315" s="91"/>
      <c r="O315" s="91"/>
      <c r="P315" s="91">
        <v>0</v>
      </c>
      <c r="Q315" s="133"/>
      <c r="R315" s="91">
        <v>0</v>
      </c>
    </row>
    <row r="316" spans="1:18" s="2" customFormat="1" ht="57.75" customHeight="1">
      <c r="A316" s="808"/>
      <c r="B316" s="774" t="s">
        <v>363</v>
      </c>
      <c r="C316" s="32" t="s">
        <v>389</v>
      </c>
      <c r="D316" s="90"/>
      <c r="E316" s="91"/>
      <c r="F316" s="91">
        <v>2380</v>
      </c>
      <c r="G316" s="91"/>
      <c r="H316" s="91"/>
      <c r="I316" s="91"/>
      <c r="J316" s="91">
        <v>2380</v>
      </c>
      <c r="K316" s="91"/>
      <c r="L316" s="91"/>
      <c r="M316" s="91"/>
      <c r="N316" s="91"/>
      <c r="O316" s="91"/>
      <c r="P316" s="91">
        <v>0</v>
      </c>
      <c r="Q316" s="133"/>
      <c r="R316" s="91">
        <v>0</v>
      </c>
    </row>
    <row r="317" spans="1:18" s="2" customFormat="1">
      <c r="A317" s="808"/>
      <c r="B317" s="774" t="s">
        <v>363</v>
      </c>
      <c r="C317" s="32" t="s">
        <v>390</v>
      </c>
      <c r="D317" s="90"/>
      <c r="E317" s="91"/>
      <c r="F317" s="91">
        <v>9490</v>
      </c>
      <c r="G317" s="91"/>
      <c r="H317" s="91"/>
      <c r="I317" s="91"/>
      <c r="J317" s="91">
        <v>9490</v>
      </c>
      <c r="K317" s="91"/>
      <c r="L317" s="91"/>
      <c r="M317" s="91"/>
      <c r="N317" s="91"/>
      <c r="O317" s="91"/>
      <c r="P317" s="91">
        <v>0</v>
      </c>
      <c r="Q317" s="133"/>
      <c r="R317" s="91">
        <v>0</v>
      </c>
    </row>
    <row r="318" spans="1:18" s="2" customFormat="1">
      <c r="A318" s="808"/>
      <c r="B318" s="774" t="s">
        <v>363</v>
      </c>
      <c r="C318" s="32" t="s">
        <v>391</v>
      </c>
      <c r="D318" s="90"/>
      <c r="E318" s="91"/>
      <c r="F318" s="91">
        <v>6500</v>
      </c>
      <c r="G318" s="91"/>
      <c r="H318" s="91"/>
      <c r="I318" s="91"/>
      <c r="J318" s="91">
        <v>6500</v>
      </c>
      <c r="K318" s="91"/>
      <c r="L318" s="91"/>
      <c r="M318" s="91"/>
      <c r="N318" s="91"/>
      <c r="O318" s="91"/>
      <c r="P318" s="91">
        <v>0</v>
      </c>
      <c r="Q318" s="133"/>
      <c r="R318" s="91">
        <v>0</v>
      </c>
    </row>
    <row r="319" spans="1:18" s="2" customFormat="1" ht="40.5">
      <c r="A319" s="808"/>
      <c r="B319" s="774" t="s">
        <v>363</v>
      </c>
      <c r="C319" s="32" t="s">
        <v>392</v>
      </c>
      <c r="D319" s="90"/>
      <c r="E319" s="91"/>
      <c r="F319" s="91">
        <v>3900</v>
      </c>
      <c r="G319" s="91"/>
      <c r="H319" s="91"/>
      <c r="I319" s="91"/>
      <c r="J319" s="91">
        <v>3900</v>
      </c>
      <c r="K319" s="91"/>
      <c r="L319" s="91"/>
      <c r="M319" s="91"/>
      <c r="N319" s="91"/>
      <c r="O319" s="91"/>
      <c r="P319" s="91">
        <v>0</v>
      </c>
      <c r="Q319" s="133"/>
      <c r="R319" s="91">
        <v>0</v>
      </c>
    </row>
    <row r="320" spans="1:18" s="2" customFormat="1">
      <c r="A320" s="808"/>
      <c r="B320" s="774" t="s">
        <v>363</v>
      </c>
      <c r="C320" s="32" t="s">
        <v>393</v>
      </c>
      <c r="D320" s="90"/>
      <c r="E320" s="91"/>
      <c r="F320" s="91">
        <v>5000</v>
      </c>
      <c r="G320" s="91"/>
      <c r="H320" s="91"/>
      <c r="I320" s="91"/>
      <c r="J320" s="91">
        <v>5000</v>
      </c>
      <c r="K320" s="91"/>
      <c r="L320" s="91"/>
      <c r="M320" s="91"/>
      <c r="N320" s="91"/>
      <c r="O320" s="91"/>
      <c r="P320" s="91">
        <v>0</v>
      </c>
      <c r="Q320" s="133"/>
      <c r="R320" s="91">
        <v>0</v>
      </c>
    </row>
    <row r="321" spans="1:18" s="2" customFormat="1" ht="65.25" customHeight="1">
      <c r="A321" s="808"/>
      <c r="B321" s="774" t="s">
        <v>363</v>
      </c>
      <c r="C321" s="32" t="s">
        <v>394</v>
      </c>
      <c r="D321" s="90"/>
      <c r="E321" s="91"/>
      <c r="F321" s="91">
        <v>5195</v>
      </c>
      <c r="G321" s="91"/>
      <c r="H321" s="91"/>
      <c r="I321" s="91"/>
      <c r="J321" s="91">
        <v>5195</v>
      </c>
      <c r="K321" s="91"/>
      <c r="L321" s="91"/>
      <c r="M321" s="91"/>
      <c r="N321" s="91"/>
      <c r="O321" s="91"/>
      <c r="P321" s="91"/>
      <c r="Q321" s="133"/>
      <c r="R321" s="91"/>
    </row>
    <row r="322" spans="1:18" s="7" customFormat="1">
      <c r="A322" s="813"/>
      <c r="B322" s="800"/>
      <c r="C322" s="35" t="s">
        <v>316</v>
      </c>
      <c r="D322" s="186"/>
      <c r="E322" s="187"/>
      <c r="F322" s="187">
        <v>19460</v>
      </c>
      <c r="G322" s="187"/>
      <c r="H322" s="187"/>
      <c r="I322" s="187"/>
      <c r="J322" s="187">
        <v>19460</v>
      </c>
      <c r="K322" s="187"/>
      <c r="L322" s="187"/>
      <c r="M322" s="187"/>
      <c r="N322" s="187"/>
      <c r="O322" s="187"/>
      <c r="P322" s="187">
        <v>0</v>
      </c>
      <c r="Q322" s="210"/>
      <c r="R322" s="187">
        <v>0</v>
      </c>
    </row>
    <row r="323" spans="1:18" s="7" customFormat="1">
      <c r="A323" s="813"/>
      <c r="B323" s="800"/>
      <c r="C323" s="35" t="s">
        <v>317</v>
      </c>
      <c r="D323" s="186"/>
      <c r="E323" s="187"/>
      <c r="F323" s="187">
        <v>4060</v>
      </c>
      <c r="G323" s="187"/>
      <c r="H323" s="187"/>
      <c r="I323" s="187"/>
      <c r="J323" s="187">
        <v>4060</v>
      </c>
      <c r="K323" s="187"/>
      <c r="L323" s="187"/>
      <c r="M323" s="187"/>
      <c r="N323" s="187"/>
      <c r="O323" s="187"/>
      <c r="P323" s="187">
        <v>0</v>
      </c>
      <c r="Q323" s="210"/>
      <c r="R323" s="187">
        <v>0</v>
      </c>
    </row>
    <row r="324" spans="1:18" s="7" customFormat="1">
      <c r="A324" s="813"/>
      <c r="B324" s="800"/>
      <c r="C324" s="35" t="s">
        <v>318</v>
      </c>
      <c r="D324" s="186"/>
      <c r="E324" s="187"/>
      <c r="F324" s="187">
        <v>1820</v>
      </c>
      <c r="G324" s="187"/>
      <c r="H324" s="187"/>
      <c r="I324" s="187"/>
      <c r="J324" s="187">
        <v>1820</v>
      </c>
      <c r="K324" s="187"/>
      <c r="L324" s="187"/>
      <c r="M324" s="187"/>
      <c r="N324" s="187"/>
      <c r="O324" s="187"/>
      <c r="P324" s="187">
        <v>0</v>
      </c>
      <c r="Q324" s="210"/>
      <c r="R324" s="187">
        <v>0</v>
      </c>
    </row>
    <row r="325" spans="1:18" s="7" customFormat="1" ht="40.5">
      <c r="A325" s="813"/>
      <c r="B325" s="800"/>
      <c r="C325" s="35" t="s">
        <v>319</v>
      </c>
      <c r="D325" s="186"/>
      <c r="E325" s="187"/>
      <c r="F325" s="187">
        <v>24000</v>
      </c>
      <c r="G325" s="187"/>
      <c r="H325" s="187"/>
      <c r="I325" s="187"/>
      <c r="J325" s="187">
        <v>24000</v>
      </c>
      <c r="K325" s="187"/>
      <c r="L325" s="187"/>
      <c r="M325" s="187"/>
      <c r="N325" s="187"/>
      <c r="O325" s="187"/>
      <c r="P325" s="187">
        <v>0</v>
      </c>
      <c r="Q325" s="210"/>
      <c r="R325" s="187">
        <v>0</v>
      </c>
    </row>
    <row r="326" spans="1:18" s="7" customFormat="1" ht="40.5">
      <c r="A326" s="813"/>
      <c r="B326" s="800"/>
      <c r="C326" s="35" t="s">
        <v>320</v>
      </c>
      <c r="D326" s="186"/>
      <c r="E326" s="187"/>
      <c r="F326" s="38">
        <v>14800</v>
      </c>
      <c r="G326" s="187"/>
      <c r="H326" s="187"/>
      <c r="I326" s="187"/>
      <c r="J326" s="38">
        <v>14800</v>
      </c>
      <c r="K326" s="187"/>
      <c r="L326" s="187"/>
      <c r="M326" s="187"/>
      <c r="N326" s="187"/>
      <c r="O326" s="187"/>
      <c r="P326" s="187">
        <v>0</v>
      </c>
      <c r="Q326" s="210"/>
      <c r="R326" s="187">
        <v>0</v>
      </c>
    </row>
    <row r="327" spans="1:18" s="7" customFormat="1">
      <c r="A327" s="813"/>
      <c r="B327" s="800"/>
      <c r="C327" s="35" t="s">
        <v>321</v>
      </c>
      <c r="D327" s="186"/>
      <c r="E327" s="187"/>
      <c r="F327" s="38">
        <v>2370</v>
      </c>
      <c r="G327" s="187"/>
      <c r="H327" s="187"/>
      <c r="I327" s="187"/>
      <c r="J327" s="38">
        <v>2370</v>
      </c>
      <c r="K327" s="187"/>
      <c r="L327" s="187"/>
      <c r="M327" s="187"/>
      <c r="N327" s="187"/>
      <c r="O327" s="187"/>
      <c r="P327" s="187">
        <v>0</v>
      </c>
      <c r="Q327" s="210"/>
      <c r="R327" s="187">
        <v>0</v>
      </c>
    </row>
    <row r="328" spans="1:18" s="10" customFormat="1">
      <c r="A328" s="816"/>
      <c r="B328" s="800"/>
      <c r="C328" s="260" t="s">
        <v>233</v>
      </c>
      <c r="D328" s="186"/>
      <c r="E328" s="187">
        <f>SUM(E307:E315)</f>
        <v>305325.2</v>
      </c>
      <c r="F328" s="187">
        <f>SUM(F307:F327)</f>
        <v>306475</v>
      </c>
      <c r="G328" s="187">
        <f t="shared" ref="G328:R328" si="59">SUM(G307:G315)</f>
        <v>0</v>
      </c>
      <c r="H328" s="187">
        <f t="shared" si="59"/>
        <v>0</v>
      </c>
      <c r="I328" s="187"/>
      <c r="J328" s="187">
        <f>SUM(J307:J327)</f>
        <v>611800.19999999995</v>
      </c>
      <c r="K328" s="187">
        <f t="shared" si="59"/>
        <v>0</v>
      </c>
      <c r="L328" s="187">
        <f t="shared" si="59"/>
        <v>0</v>
      </c>
      <c r="M328" s="187">
        <f t="shared" si="59"/>
        <v>0</v>
      </c>
      <c r="N328" s="187">
        <f t="shared" si="59"/>
        <v>0</v>
      </c>
      <c r="O328" s="187">
        <f>SUM(O307:O316)</f>
        <v>0</v>
      </c>
      <c r="P328" s="187">
        <f>SUM(P307:P316)</f>
        <v>0</v>
      </c>
      <c r="Q328" s="187">
        <f t="shared" si="59"/>
        <v>0</v>
      </c>
      <c r="R328" s="187">
        <f t="shared" si="59"/>
        <v>0</v>
      </c>
    </row>
    <row r="329" spans="1:18" s="10" customFormat="1">
      <c r="A329" s="816"/>
      <c r="B329" s="261"/>
      <c r="C329" s="262" t="s">
        <v>324</v>
      </c>
      <c r="D329" s="263"/>
      <c r="E329" s="264"/>
      <c r="F329" s="264"/>
      <c r="G329" s="264"/>
      <c r="H329" s="264"/>
      <c r="I329" s="264"/>
      <c r="J329" s="264"/>
      <c r="K329" s="264"/>
      <c r="L329" s="264"/>
      <c r="M329" s="264"/>
      <c r="N329" s="264"/>
      <c r="O329" s="264"/>
      <c r="P329" s="264"/>
      <c r="Q329" s="264"/>
      <c r="R329" s="287"/>
    </row>
    <row r="330" spans="1:18" s="10" customFormat="1">
      <c r="A330" s="816"/>
      <c r="B330" s="800"/>
      <c r="C330" s="35" t="s">
        <v>316</v>
      </c>
      <c r="D330" s="186"/>
      <c r="E330" s="187">
        <v>19460</v>
      </c>
      <c r="F330" s="187"/>
      <c r="G330" s="187">
        <v>19460</v>
      </c>
      <c r="H330" s="187"/>
      <c r="I330" s="187"/>
      <c r="J330" s="187">
        <f t="shared" ref="J330:J335" si="60">E330-G330</f>
        <v>0</v>
      </c>
      <c r="K330" s="187">
        <v>0</v>
      </c>
      <c r="L330" s="187"/>
      <c r="M330" s="187">
        <v>0</v>
      </c>
      <c r="N330" s="187"/>
      <c r="O330" s="187"/>
      <c r="P330" s="187">
        <v>0</v>
      </c>
      <c r="Q330" s="187"/>
      <c r="R330" s="187">
        <v>0</v>
      </c>
    </row>
    <row r="331" spans="1:18" s="10" customFormat="1">
      <c r="A331" s="816"/>
      <c r="B331" s="800"/>
      <c r="C331" s="35" t="s">
        <v>317</v>
      </c>
      <c r="D331" s="186"/>
      <c r="E331" s="187">
        <v>4060</v>
      </c>
      <c r="F331" s="187"/>
      <c r="G331" s="187">
        <v>4060</v>
      </c>
      <c r="H331" s="187"/>
      <c r="I331" s="187"/>
      <c r="J331" s="187">
        <f t="shared" si="60"/>
        <v>0</v>
      </c>
      <c r="K331" s="187">
        <v>0</v>
      </c>
      <c r="L331" s="187"/>
      <c r="M331" s="187">
        <v>0</v>
      </c>
      <c r="N331" s="187"/>
      <c r="O331" s="187"/>
      <c r="P331" s="187">
        <v>0</v>
      </c>
      <c r="Q331" s="187"/>
      <c r="R331" s="187">
        <v>0</v>
      </c>
    </row>
    <row r="332" spans="1:18" s="10" customFormat="1">
      <c r="A332" s="816"/>
      <c r="B332" s="800"/>
      <c r="C332" s="35" t="s">
        <v>318</v>
      </c>
      <c r="D332" s="186"/>
      <c r="E332" s="187">
        <v>1820</v>
      </c>
      <c r="F332" s="187"/>
      <c r="G332" s="187">
        <v>1820</v>
      </c>
      <c r="H332" s="187"/>
      <c r="I332" s="187"/>
      <c r="J332" s="187">
        <f t="shared" si="60"/>
        <v>0</v>
      </c>
      <c r="K332" s="187">
        <v>0</v>
      </c>
      <c r="L332" s="187"/>
      <c r="M332" s="187">
        <v>0</v>
      </c>
      <c r="N332" s="187"/>
      <c r="O332" s="187"/>
      <c r="P332" s="187">
        <v>0</v>
      </c>
      <c r="Q332" s="187"/>
      <c r="R332" s="187">
        <v>0</v>
      </c>
    </row>
    <row r="333" spans="1:18" s="10" customFormat="1" ht="40.5">
      <c r="A333" s="816"/>
      <c r="B333" s="800"/>
      <c r="C333" s="35" t="s">
        <v>319</v>
      </c>
      <c r="D333" s="186"/>
      <c r="E333" s="187">
        <v>24000</v>
      </c>
      <c r="F333" s="187"/>
      <c r="G333" s="187">
        <v>24000</v>
      </c>
      <c r="H333" s="187"/>
      <c r="I333" s="187"/>
      <c r="J333" s="187">
        <f t="shared" si="60"/>
        <v>0</v>
      </c>
      <c r="K333" s="187">
        <v>0</v>
      </c>
      <c r="L333" s="187"/>
      <c r="M333" s="187">
        <v>0</v>
      </c>
      <c r="N333" s="187"/>
      <c r="O333" s="187"/>
      <c r="P333" s="187">
        <v>0</v>
      </c>
      <c r="Q333" s="187"/>
      <c r="R333" s="187">
        <v>0</v>
      </c>
    </row>
    <row r="334" spans="1:18" ht="40.5">
      <c r="A334" s="807"/>
      <c r="B334" s="801"/>
      <c r="C334" s="35" t="s">
        <v>320</v>
      </c>
      <c r="D334" s="193"/>
      <c r="E334" s="38">
        <v>14800</v>
      </c>
      <c r="F334" s="38"/>
      <c r="G334" s="38">
        <v>14800</v>
      </c>
      <c r="H334" s="38"/>
      <c r="I334" s="38"/>
      <c r="J334" s="187">
        <f t="shared" si="60"/>
        <v>0</v>
      </c>
      <c r="K334" s="38">
        <v>0</v>
      </c>
      <c r="L334" s="208"/>
      <c r="M334" s="187">
        <v>0</v>
      </c>
      <c r="N334" s="208"/>
      <c r="O334" s="187"/>
      <c r="P334" s="187">
        <v>0</v>
      </c>
      <c r="Q334" s="187"/>
      <c r="R334" s="187">
        <v>0</v>
      </c>
    </row>
    <row r="335" spans="1:18">
      <c r="A335" s="807"/>
      <c r="B335" s="801"/>
      <c r="C335" s="35" t="s">
        <v>321</v>
      </c>
      <c r="D335" s="265"/>
      <c r="E335" s="38">
        <v>2370</v>
      </c>
      <c r="F335" s="38"/>
      <c r="G335" s="38">
        <v>2370</v>
      </c>
      <c r="H335" s="38"/>
      <c r="I335" s="38"/>
      <c r="J335" s="187">
        <f t="shared" si="60"/>
        <v>0</v>
      </c>
      <c r="K335" s="38">
        <v>0</v>
      </c>
      <c r="L335" s="208"/>
      <c r="M335" s="187">
        <v>0</v>
      </c>
      <c r="N335" s="208"/>
      <c r="O335" s="38"/>
      <c r="P335" s="187">
        <v>0</v>
      </c>
      <c r="Q335" s="208"/>
      <c r="R335" s="187">
        <v>0</v>
      </c>
    </row>
    <row r="336" spans="1:18" s="3" customFormat="1">
      <c r="A336" s="809"/>
      <c r="B336" s="791" t="s">
        <v>233</v>
      </c>
      <c r="C336" s="266" t="s">
        <v>325</v>
      </c>
      <c r="D336" s="267"/>
      <c r="E336" s="268">
        <f>SUM(E330:E335)+E328</f>
        <v>371835.2</v>
      </c>
      <c r="F336" s="268">
        <f t="shared" ref="F336:R336" si="61">SUM(F330:F335)+F328</f>
        <v>306475</v>
      </c>
      <c r="G336" s="268">
        <f t="shared" si="61"/>
        <v>66510</v>
      </c>
      <c r="H336" s="268">
        <f t="shared" si="61"/>
        <v>0</v>
      </c>
      <c r="I336" s="268">
        <f t="shared" si="61"/>
        <v>0</v>
      </c>
      <c r="J336" s="268">
        <f t="shared" si="61"/>
        <v>611800.19999999995</v>
      </c>
      <c r="K336" s="268">
        <f t="shared" si="61"/>
        <v>0</v>
      </c>
      <c r="L336" s="268">
        <f t="shared" si="61"/>
        <v>0</v>
      </c>
      <c r="M336" s="268">
        <f t="shared" si="61"/>
        <v>0</v>
      </c>
      <c r="N336" s="268">
        <f t="shared" si="61"/>
        <v>0</v>
      </c>
      <c r="O336" s="268">
        <f t="shared" si="61"/>
        <v>0</v>
      </c>
      <c r="P336" s="268">
        <f t="shared" si="61"/>
        <v>0</v>
      </c>
      <c r="Q336" s="268">
        <f t="shared" si="61"/>
        <v>0</v>
      </c>
      <c r="R336" s="268">
        <f t="shared" si="61"/>
        <v>0</v>
      </c>
    </row>
    <row r="337" spans="1:18" s="3" customFormat="1" ht="20.25" customHeight="1">
      <c r="A337" s="809"/>
      <c r="B337" s="1155" t="s">
        <v>242</v>
      </c>
      <c r="C337" s="1155"/>
      <c r="D337" s="1191"/>
      <c r="E337" s="141"/>
      <c r="F337" s="141"/>
      <c r="G337" s="141"/>
      <c r="H337" s="141"/>
      <c r="I337" s="141"/>
      <c r="J337" s="141"/>
      <c r="K337" s="141"/>
      <c r="L337" s="141"/>
      <c r="M337" s="141"/>
      <c r="N337" s="141"/>
      <c r="O337" s="141"/>
      <c r="P337" s="141"/>
      <c r="Q337" s="170"/>
      <c r="R337" s="141"/>
    </row>
    <row r="338" spans="1:18" ht="20.25" customHeight="1">
      <c r="A338" s="807"/>
      <c r="B338" s="1177" t="s">
        <v>243</v>
      </c>
      <c r="C338" s="1177"/>
      <c r="D338" s="1178"/>
      <c r="E338" s="38">
        <f>E60+E79+E90+E106+E119+E123+E126+E225+24350+E175</f>
        <v>7851891.8899999997</v>
      </c>
      <c r="F338" s="38">
        <f>F60+F79+F90+F106+F119+F123+F126+F225+F175</f>
        <v>1798085</v>
      </c>
      <c r="G338" s="38">
        <f>G60+G79+G90+G106+G119+G123+G126+G225+G175</f>
        <v>239965</v>
      </c>
      <c r="H338" s="38"/>
      <c r="I338" s="38"/>
      <c r="J338" s="38">
        <f>J60+J79+J90+J106+J119+J123+J126+J225+24350+J175</f>
        <v>9410011.8900000006</v>
      </c>
      <c r="K338" s="38">
        <f>K60+K79+K90+K106+K119+K123+K126+K225+24350+K175</f>
        <v>5406767.4100000001</v>
      </c>
      <c r="L338" s="38">
        <f>L60+L79+L90+L106+L119+L123+L126+L225+L175</f>
        <v>260000</v>
      </c>
      <c r="M338" s="38">
        <f>M60+M79+M90+M106+M119+M123+M126+M225+M175</f>
        <v>0</v>
      </c>
      <c r="N338" s="38">
        <f>N60+N79+N90+N106+N119+N123+N126+N225+N175</f>
        <v>0</v>
      </c>
      <c r="O338" s="38">
        <f>O60+O79+O90+O106+O119+O123+O126+O225+24350+O175</f>
        <v>546237.66999999993</v>
      </c>
      <c r="P338" s="38">
        <f>P60+P79+P90+P106+P119+P123+P126+P225+24350+P175</f>
        <v>6188655.0800000001</v>
      </c>
      <c r="Q338" s="78">
        <f>Q60+Q79+Q90+Q106+Q119+Q123+Q126+Q225+Q175</f>
        <v>0</v>
      </c>
      <c r="R338" s="38">
        <f>R60+R79+R90+R106+R119+R123+R126+R225+24350+R175</f>
        <v>3245706.81</v>
      </c>
    </row>
    <row r="339" spans="1:18" ht="20.25" customHeight="1">
      <c r="A339" s="807"/>
      <c r="B339" s="1177" t="s">
        <v>244</v>
      </c>
      <c r="C339" s="1177"/>
      <c r="D339" s="1178"/>
      <c r="E339" s="38">
        <f>E36+E42+E130+E213-24350</f>
        <v>16373828.409999998</v>
      </c>
      <c r="F339" s="38">
        <f>F36+F42+F130+F213</f>
        <v>34393619.219999999</v>
      </c>
      <c r="G339" s="38">
        <f>G36+G42+G130+G213</f>
        <v>0</v>
      </c>
      <c r="H339" s="38"/>
      <c r="I339" s="38"/>
      <c r="J339" s="38">
        <f>J36+J42+J130+J213-24350</f>
        <v>50767447.629999995</v>
      </c>
      <c r="K339" s="38">
        <f>K36+K42+K130+K213-24350</f>
        <v>13732794.93</v>
      </c>
      <c r="L339" s="38">
        <f>L36+L42+L130+L213</f>
        <v>12790394.879999999</v>
      </c>
      <c r="M339" s="38">
        <f>M36+M42+M130+M213</f>
        <v>0</v>
      </c>
      <c r="N339" s="38">
        <f>N36+N42+N130+N213</f>
        <v>0</v>
      </c>
      <c r="O339" s="38">
        <f>O36+O42+O130+O213-24350</f>
        <v>17041224.440000001</v>
      </c>
      <c r="P339" s="38">
        <f>P36+P42+P130+P213-24350</f>
        <v>43588764.25</v>
      </c>
      <c r="Q339" s="78">
        <f>Q36+Q42+Q130+Q213</f>
        <v>0</v>
      </c>
      <c r="R339" s="38">
        <f>R36+R42+R130+R213-24350</f>
        <v>7154333.3800000008</v>
      </c>
    </row>
    <row r="340" spans="1:18" ht="20.25" customHeight="1">
      <c r="A340" s="807"/>
      <c r="B340" s="1177" t="s">
        <v>245</v>
      </c>
      <c r="C340" s="1177"/>
      <c r="D340" s="1178"/>
      <c r="E340" s="208">
        <f>SUM(E338:E339)</f>
        <v>24225720.299999997</v>
      </c>
      <c r="F340" s="208">
        <f t="shared" ref="F340:R340" si="62">SUM(F338:F339)</f>
        <v>36191704.219999999</v>
      </c>
      <c r="G340" s="208">
        <f t="shared" si="62"/>
        <v>239965</v>
      </c>
      <c r="H340" s="208"/>
      <c r="I340" s="208"/>
      <c r="J340" s="208">
        <f t="shared" si="62"/>
        <v>60177459.519999996</v>
      </c>
      <c r="K340" s="208">
        <f t="shared" si="62"/>
        <v>19139562.34</v>
      </c>
      <c r="L340" s="208">
        <f t="shared" si="62"/>
        <v>13050394.879999999</v>
      </c>
      <c r="M340" s="208">
        <f t="shared" si="62"/>
        <v>0</v>
      </c>
      <c r="N340" s="208">
        <f t="shared" si="62"/>
        <v>0</v>
      </c>
      <c r="O340" s="208">
        <f t="shared" si="62"/>
        <v>17587462.109999999</v>
      </c>
      <c r="P340" s="208">
        <f t="shared" si="62"/>
        <v>49777419.329999998</v>
      </c>
      <c r="Q340" s="285">
        <f t="shared" si="62"/>
        <v>0</v>
      </c>
      <c r="R340" s="208">
        <f t="shared" si="62"/>
        <v>10400040.190000001</v>
      </c>
    </row>
    <row r="341" spans="1:18">
      <c r="A341" s="807"/>
      <c r="B341" s="1177"/>
      <c r="C341" s="1177"/>
      <c r="D341" s="1178"/>
      <c r="E341" s="38"/>
      <c r="F341" s="38"/>
      <c r="G341" s="38"/>
      <c r="H341" s="38"/>
      <c r="I341" s="38"/>
      <c r="J341" s="280">
        <f>O175+O126+O112+O100+O89+O79+O301+O297+O293</f>
        <v>478117.67</v>
      </c>
      <c r="K341" s="280">
        <f>P175+P126+P112+P100+P89+P79+P301+P297+P293</f>
        <v>4548202.43</v>
      </c>
      <c r="L341" s="280">
        <f>Q175+Q126+Q112+Q100+Q89+Q79+Q301+Q297+Q293</f>
        <v>0</v>
      </c>
      <c r="M341" s="280">
        <f>R175+R126+R112+R100+R89+R79+R301+R297+R293</f>
        <v>3221356.81</v>
      </c>
      <c r="N341" s="38"/>
      <c r="O341" s="38"/>
      <c r="P341" s="38"/>
      <c r="Q341" s="78"/>
      <c r="R341" s="38"/>
    </row>
    <row r="342" spans="1:18" ht="20.25" customHeight="1">
      <c r="A342" s="807"/>
      <c r="B342" s="1177" t="s">
        <v>246</v>
      </c>
      <c r="C342" s="1177"/>
      <c r="D342" s="1178"/>
      <c r="E342" s="38">
        <f>E293+E288</f>
        <v>1471397.6</v>
      </c>
      <c r="F342" s="38">
        <f>F293+F288</f>
        <v>0</v>
      </c>
      <c r="G342" s="38">
        <f>G293+G288</f>
        <v>1471397.6</v>
      </c>
      <c r="H342" s="38"/>
      <c r="I342" s="38"/>
      <c r="J342" s="38">
        <f t="shared" ref="J342:R342" si="63">J293+J288</f>
        <v>0</v>
      </c>
      <c r="K342" s="38">
        <f t="shared" si="63"/>
        <v>1471397.6</v>
      </c>
      <c r="L342" s="38">
        <f t="shared" si="63"/>
        <v>0</v>
      </c>
      <c r="M342" s="38">
        <f t="shared" si="63"/>
        <v>1471397.6</v>
      </c>
      <c r="N342" s="38">
        <f t="shared" si="63"/>
        <v>0</v>
      </c>
      <c r="O342" s="38">
        <f t="shared" si="63"/>
        <v>0</v>
      </c>
      <c r="P342" s="38">
        <f t="shared" si="63"/>
        <v>0</v>
      </c>
      <c r="Q342" s="78">
        <f t="shared" si="63"/>
        <v>0</v>
      </c>
      <c r="R342" s="38">
        <f t="shared" si="63"/>
        <v>0</v>
      </c>
    </row>
    <row r="343" spans="1:18" ht="20.25" customHeight="1">
      <c r="A343" s="807"/>
      <c r="B343" s="1177" t="s">
        <v>244</v>
      </c>
      <c r="C343" s="1177"/>
      <c r="D343" s="1178"/>
      <c r="E343" s="38">
        <f>E261</f>
        <v>732530</v>
      </c>
      <c r="F343" s="38">
        <f>F261</f>
        <v>0</v>
      </c>
      <c r="G343" s="38">
        <f>G261</f>
        <v>732530</v>
      </c>
      <c r="H343" s="38"/>
      <c r="I343" s="38"/>
      <c r="J343" s="38">
        <f t="shared" ref="J343:R343" si="64">J261</f>
        <v>0</v>
      </c>
      <c r="K343" s="38">
        <f t="shared" si="64"/>
        <v>732530</v>
      </c>
      <c r="L343" s="38">
        <f t="shared" si="64"/>
        <v>0</v>
      </c>
      <c r="M343" s="38">
        <f t="shared" si="64"/>
        <v>732530</v>
      </c>
      <c r="N343" s="38">
        <f t="shared" si="64"/>
        <v>0</v>
      </c>
      <c r="O343" s="38">
        <f t="shared" si="64"/>
        <v>0</v>
      </c>
      <c r="P343" s="38">
        <f t="shared" si="64"/>
        <v>0</v>
      </c>
      <c r="Q343" s="78">
        <f t="shared" si="64"/>
        <v>0</v>
      </c>
      <c r="R343" s="38">
        <f t="shared" si="64"/>
        <v>0</v>
      </c>
    </row>
    <row r="344" spans="1:18">
      <c r="A344" s="807"/>
      <c r="B344" s="1177" t="s">
        <v>247</v>
      </c>
      <c r="C344" s="1177"/>
      <c r="D344" s="1178"/>
      <c r="E344" s="208">
        <f>SUM(E342:E343)</f>
        <v>2203927.6</v>
      </c>
      <c r="F344" s="208">
        <f t="shared" ref="F344:R344" si="65">SUM(F342:F343)</f>
        <v>0</v>
      </c>
      <c r="G344" s="208">
        <f t="shared" si="65"/>
        <v>2203927.6</v>
      </c>
      <c r="H344" s="208"/>
      <c r="I344" s="208"/>
      <c r="J344" s="208">
        <f t="shared" si="65"/>
        <v>0</v>
      </c>
      <c r="K344" s="208">
        <f t="shared" si="65"/>
        <v>2203927.6</v>
      </c>
      <c r="L344" s="208">
        <f t="shared" si="65"/>
        <v>0</v>
      </c>
      <c r="M344" s="208">
        <f t="shared" si="65"/>
        <v>2203927.6</v>
      </c>
      <c r="N344" s="208">
        <f t="shared" si="65"/>
        <v>0</v>
      </c>
      <c r="O344" s="208">
        <f t="shared" si="65"/>
        <v>0</v>
      </c>
      <c r="P344" s="208">
        <f t="shared" si="65"/>
        <v>0</v>
      </c>
      <c r="Q344" s="285">
        <f t="shared" si="65"/>
        <v>0</v>
      </c>
      <c r="R344" s="208">
        <f t="shared" si="65"/>
        <v>0</v>
      </c>
    </row>
    <row r="345" spans="1:18">
      <c r="A345" s="807"/>
      <c r="B345" s="1177"/>
      <c r="C345" s="1177"/>
      <c r="D345" s="117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78"/>
      <c r="R345" s="38"/>
    </row>
    <row r="346" spans="1:18">
      <c r="A346" s="807"/>
      <c r="B346" s="1177" t="s">
        <v>248</v>
      </c>
      <c r="C346" s="1177"/>
      <c r="D346" s="1178"/>
      <c r="E346" s="38">
        <f>E296</f>
        <v>12691.25</v>
      </c>
      <c r="F346" s="38">
        <f>F296</f>
        <v>0</v>
      </c>
      <c r="G346" s="38">
        <f>G296</f>
        <v>0</v>
      </c>
      <c r="H346" s="38"/>
      <c r="I346" s="38"/>
      <c r="J346" s="38">
        <f>J296</f>
        <v>12691.25</v>
      </c>
      <c r="K346" s="38">
        <f>K296</f>
        <v>12691.25</v>
      </c>
      <c r="L346" s="38"/>
      <c r="M346" s="38"/>
      <c r="N346" s="38"/>
      <c r="O346" s="38">
        <f>O296</f>
        <v>0</v>
      </c>
      <c r="P346" s="38">
        <f>P296</f>
        <v>12691.25</v>
      </c>
      <c r="Q346" s="78"/>
      <c r="R346" s="38">
        <f>R296</f>
        <v>0</v>
      </c>
    </row>
    <row r="347" spans="1:18">
      <c r="A347" s="807"/>
      <c r="B347" s="1177" t="s">
        <v>249</v>
      </c>
      <c r="C347" s="1177"/>
      <c r="D347" s="1178"/>
      <c r="E347" s="26">
        <f>E301</f>
        <v>18404.55</v>
      </c>
      <c r="F347" s="26">
        <f>F301</f>
        <v>0</v>
      </c>
      <c r="G347" s="26"/>
      <c r="H347" s="26"/>
      <c r="I347" s="26"/>
      <c r="J347" s="26">
        <f>J301</f>
        <v>18404.55</v>
      </c>
      <c r="K347" s="26">
        <f>K301</f>
        <v>18404.55</v>
      </c>
      <c r="L347" s="26"/>
      <c r="M347" s="26"/>
      <c r="N347" s="26"/>
      <c r="O347" s="26">
        <f>O301</f>
        <v>0</v>
      </c>
      <c r="P347" s="26">
        <f>P301</f>
        <v>18404.55</v>
      </c>
      <c r="Q347" s="75"/>
      <c r="R347" s="26">
        <v>0</v>
      </c>
    </row>
    <row r="348" spans="1:18" ht="20.25" customHeight="1">
      <c r="A348" s="807"/>
      <c r="B348" s="1179" t="s">
        <v>250</v>
      </c>
      <c r="C348" s="1179"/>
      <c r="D348" s="1131"/>
      <c r="E348" s="26">
        <f>E338+E342+E346+E347</f>
        <v>9354385.290000001</v>
      </c>
      <c r="F348" s="26">
        <f t="shared" ref="F348:R348" si="66">F338+F342+F346+F347</f>
        <v>1798085</v>
      </c>
      <c r="G348" s="26">
        <f t="shared" si="66"/>
        <v>1711362.6</v>
      </c>
      <c r="H348" s="26"/>
      <c r="I348" s="26"/>
      <c r="J348" s="26">
        <f t="shared" si="66"/>
        <v>9441107.6900000013</v>
      </c>
      <c r="K348" s="26">
        <f t="shared" si="66"/>
        <v>6909260.8099999996</v>
      </c>
      <c r="L348" s="26">
        <f t="shared" si="66"/>
        <v>260000</v>
      </c>
      <c r="M348" s="26">
        <f t="shared" si="66"/>
        <v>1471397.6</v>
      </c>
      <c r="N348" s="26">
        <f t="shared" si="66"/>
        <v>0</v>
      </c>
      <c r="O348" s="26">
        <f t="shared" si="66"/>
        <v>546237.66999999993</v>
      </c>
      <c r="P348" s="26">
        <f t="shared" si="66"/>
        <v>6219750.8799999999</v>
      </c>
      <c r="Q348" s="75">
        <f t="shared" si="66"/>
        <v>0</v>
      </c>
      <c r="R348" s="26">
        <f t="shared" si="66"/>
        <v>3245706.81</v>
      </c>
    </row>
    <row r="349" spans="1:18" ht="20.25" customHeight="1">
      <c r="A349" s="807"/>
      <c r="B349" s="1179" t="s">
        <v>244</v>
      </c>
      <c r="C349" s="1179"/>
      <c r="D349" s="1131"/>
      <c r="E349" s="26">
        <f>E339+E343</f>
        <v>17106358.409999996</v>
      </c>
      <c r="F349" s="26">
        <f t="shared" ref="F349:R349" si="67">F339+F343</f>
        <v>34393619.219999999</v>
      </c>
      <c r="G349" s="26">
        <f t="shared" si="67"/>
        <v>732530</v>
      </c>
      <c r="H349" s="26"/>
      <c r="I349" s="26"/>
      <c r="J349" s="26">
        <f t="shared" si="67"/>
        <v>50767447.629999995</v>
      </c>
      <c r="K349" s="26">
        <f t="shared" si="67"/>
        <v>14465324.93</v>
      </c>
      <c r="L349" s="26">
        <f t="shared" si="67"/>
        <v>12790394.879999999</v>
      </c>
      <c r="M349" s="26">
        <f t="shared" si="67"/>
        <v>732530</v>
      </c>
      <c r="N349" s="26">
        <f t="shared" si="67"/>
        <v>0</v>
      </c>
      <c r="O349" s="26">
        <f t="shared" si="67"/>
        <v>17041224.440000001</v>
      </c>
      <c r="P349" s="26">
        <f t="shared" si="67"/>
        <v>43588764.25</v>
      </c>
      <c r="Q349" s="75"/>
      <c r="R349" s="26">
        <f t="shared" si="67"/>
        <v>7154333.3800000008</v>
      </c>
    </row>
    <row r="350" spans="1:18" s="2" customFormat="1">
      <c r="A350" s="808"/>
      <c r="B350" s="1193" t="s">
        <v>233</v>
      </c>
      <c r="C350" s="1193"/>
      <c r="D350" s="1194"/>
      <c r="E350" s="270">
        <f>SUM(E348:E349)</f>
        <v>26460743.699999996</v>
      </c>
      <c r="F350" s="270">
        <f t="shared" ref="F350:R350" si="68">SUM(F348:F349)</f>
        <v>36191704.219999999</v>
      </c>
      <c r="G350" s="270">
        <f t="shared" si="68"/>
        <v>2443892.6</v>
      </c>
      <c r="H350" s="270"/>
      <c r="I350" s="270"/>
      <c r="J350" s="270">
        <f t="shared" si="68"/>
        <v>60208555.319999993</v>
      </c>
      <c r="K350" s="270">
        <f t="shared" si="68"/>
        <v>21374585.739999998</v>
      </c>
      <c r="L350" s="270">
        <f t="shared" si="68"/>
        <v>13050394.879999999</v>
      </c>
      <c r="M350" s="270">
        <f t="shared" si="68"/>
        <v>2203927.6</v>
      </c>
      <c r="N350" s="270">
        <f t="shared" si="68"/>
        <v>0</v>
      </c>
      <c r="O350" s="270">
        <f t="shared" si="68"/>
        <v>17587462.109999999</v>
      </c>
      <c r="P350" s="270">
        <f t="shared" si="68"/>
        <v>49808515.130000003</v>
      </c>
      <c r="Q350" s="286"/>
      <c r="R350" s="270">
        <f t="shared" si="68"/>
        <v>10400040.190000001</v>
      </c>
    </row>
    <row r="351" spans="1:18">
      <c r="A351" s="807"/>
      <c r="B351" s="1177"/>
      <c r="C351" s="1177"/>
      <c r="D351" s="1178"/>
      <c r="E351" s="26"/>
      <c r="F351" s="26"/>
      <c r="G351" s="26"/>
      <c r="H351" s="26"/>
      <c r="I351" s="26"/>
      <c r="J351" s="26"/>
      <c r="K351" s="26"/>
      <c r="L351" s="26"/>
      <c r="M351" s="26"/>
      <c r="N351" s="1195">
        <v>1822585.05</v>
      </c>
      <c r="O351" s="1196"/>
      <c r="P351" s="26"/>
      <c r="Q351" s="75"/>
      <c r="R351" s="26"/>
    </row>
    <row r="352" spans="1:18">
      <c r="A352" s="807"/>
      <c r="B352" s="1177" t="s">
        <v>251</v>
      </c>
      <c r="C352" s="1177"/>
      <c r="D352" s="1178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75"/>
      <c r="R352" s="26"/>
    </row>
    <row r="353" spans="1:47">
      <c r="A353" s="807"/>
      <c r="B353" s="785"/>
      <c r="C353" s="191" t="s">
        <v>252</v>
      </c>
      <c r="D353" s="271" t="s">
        <v>253</v>
      </c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75"/>
      <c r="R353" s="26"/>
    </row>
    <row r="354" spans="1:47">
      <c r="A354" s="807"/>
      <c r="B354" s="779" t="s">
        <v>254</v>
      </c>
      <c r="C354" s="272">
        <f>E354-D354</f>
        <v>8849466.7999999989</v>
      </c>
      <c r="D354" s="273">
        <v>596792.17000000004</v>
      </c>
      <c r="E354" s="225">
        <f t="shared" ref="E354:J354" si="69">E36</f>
        <v>9446258.9699999988</v>
      </c>
      <c r="F354" s="225">
        <f t="shared" si="69"/>
        <v>16033998</v>
      </c>
      <c r="G354" s="225">
        <f t="shared" si="69"/>
        <v>0</v>
      </c>
      <c r="H354" s="225">
        <f t="shared" si="69"/>
        <v>15170102.339999996</v>
      </c>
      <c r="I354" s="225">
        <f t="shared" si="69"/>
        <v>24664061</v>
      </c>
      <c r="J354" s="225">
        <f t="shared" si="69"/>
        <v>25480256.969999999</v>
      </c>
      <c r="K354" s="225">
        <f t="shared" ref="K354:R354" si="70">K36</f>
        <v>9328824.9699999988</v>
      </c>
      <c r="L354" s="225">
        <f t="shared" si="70"/>
        <v>0</v>
      </c>
      <c r="M354" s="225">
        <f t="shared" si="70"/>
        <v>0</v>
      </c>
      <c r="N354" s="225">
        <f t="shared" si="70"/>
        <v>0</v>
      </c>
      <c r="O354" s="225">
        <f t="shared" si="70"/>
        <v>16044018</v>
      </c>
      <c r="P354" s="225">
        <f t="shared" si="70"/>
        <v>25372842.969999999</v>
      </c>
      <c r="Q354" s="225">
        <f t="shared" si="70"/>
        <v>0</v>
      </c>
      <c r="R354" s="225">
        <f t="shared" si="70"/>
        <v>107414</v>
      </c>
      <c r="S354" s="288"/>
      <c r="T354" s="288"/>
      <c r="U354" s="288"/>
      <c r="V354" s="288"/>
      <c r="W354" s="288"/>
      <c r="X354" s="288"/>
      <c r="Y354" s="288"/>
      <c r="Z354" s="288"/>
      <c r="AA354" s="288"/>
      <c r="AB354" s="288"/>
      <c r="AC354" s="288"/>
      <c r="AD354" s="288"/>
      <c r="AE354" s="288"/>
      <c r="AF354" s="288"/>
      <c r="AG354" s="288"/>
      <c r="AH354" s="288"/>
      <c r="AI354" s="288"/>
      <c r="AJ354" s="288"/>
      <c r="AK354" s="288"/>
      <c r="AL354" s="288"/>
      <c r="AM354" s="288"/>
    </row>
    <row r="355" spans="1:47">
      <c r="A355" s="807"/>
      <c r="B355" s="802" t="s">
        <v>255</v>
      </c>
      <c r="C355" s="272">
        <f>E355-D355</f>
        <v>-12623220</v>
      </c>
      <c r="D355" s="275">
        <v>14103942</v>
      </c>
      <c r="E355" s="225">
        <f t="shared" ref="E355:J355" si="71">E42+E130+E212+E262+E152</f>
        <v>1480722</v>
      </c>
      <c r="F355" s="225">
        <f t="shared" si="71"/>
        <v>17105271.219999999</v>
      </c>
      <c r="G355" s="225">
        <f t="shared" si="71"/>
        <v>732530</v>
      </c>
      <c r="H355" s="225">
        <f t="shared" si="71"/>
        <v>0</v>
      </c>
      <c r="I355" s="225">
        <f t="shared" si="71"/>
        <v>0</v>
      </c>
      <c r="J355" s="225">
        <f t="shared" si="71"/>
        <v>17853463.219999999</v>
      </c>
      <c r="K355" s="225">
        <f t="shared" ref="K355:R355" si="72">K42+K130+K212+K262+K152</f>
        <v>1402247</v>
      </c>
      <c r="L355" s="225">
        <f t="shared" si="72"/>
        <v>12790394.879999999</v>
      </c>
      <c r="M355" s="225">
        <f t="shared" si="72"/>
        <v>732530</v>
      </c>
      <c r="N355" s="225">
        <f t="shared" si="72"/>
        <v>0</v>
      </c>
      <c r="O355" s="225">
        <f t="shared" si="72"/>
        <v>543438.77</v>
      </c>
      <c r="P355" s="225">
        <f t="shared" si="72"/>
        <v>14003550.65</v>
      </c>
      <c r="Q355" s="225">
        <f t="shared" si="72"/>
        <v>0</v>
      </c>
      <c r="R355" s="225">
        <f t="shared" si="72"/>
        <v>3849912.5700000003</v>
      </c>
      <c r="S355" s="288"/>
      <c r="T355" s="288"/>
      <c r="U355" s="288"/>
      <c r="V355" s="288"/>
      <c r="W355" s="288"/>
      <c r="X355" s="288"/>
      <c r="Y355" s="288"/>
      <c r="Z355" s="288"/>
      <c r="AA355" s="288"/>
      <c r="AB355" s="288"/>
      <c r="AC355" s="288"/>
      <c r="AD355" s="288"/>
      <c r="AE355" s="288"/>
      <c r="AF355" s="288"/>
      <c r="AG355" s="288"/>
      <c r="AH355" s="288"/>
      <c r="AI355" s="288"/>
      <c r="AJ355" s="288"/>
      <c r="AK355" s="288"/>
      <c r="AL355" s="288"/>
      <c r="AM355" s="288"/>
    </row>
    <row r="356" spans="1:47">
      <c r="A356" s="807"/>
      <c r="B356" s="803" t="s">
        <v>28</v>
      </c>
      <c r="C356" s="272">
        <f>E356-D356</f>
        <v>269632.10000000009</v>
      </c>
      <c r="D356" s="275">
        <v>1619057.28</v>
      </c>
      <c r="E356" s="225">
        <f>E288+E225+E118+E105+E84+E60</f>
        <v>1888689.3800000001</v>
      </c>
      <c r="F356" s="225">
        <f>F288+F225+F118+F105+F84+F60</f>
        <v>336235</v>
      </c>
      <c r="G356" s="225">
        <f>G288+G225+G118+G105+G84+G60+G251</f>
        <v>1436882.6</v>
      </c>
      <c r="H356" s="225">
        <f>H288+H225+H118+H105+H84+H60+H251</f>
        <v>0</v>
      </c>
      <c r="I356" s="225">
        <f>I288+I225+I118+I105+I84+I60+I251</f>
        <v>0</v>
      </c>
      <c r="J356" s="225">
        <f>J288+J225+J118+J105+J84+J60+J251</f>
        <v>2192459.38</v>
      </c>
      <c r="K356" s="225">
        <f t="shared" ref="K356:R356" si="73">K288+K225+K118+K105+K84+K60+K251</f>
        <v>1888689.3800000001</v>
      </c>
      <c r="L356" s="225">
        <f t="shared" si="73"/>
        <v>1664417.6</v>
      </c>
      <c r="M356" s="225">
        <f t="shared" si="73"/>
        <v>1404417.6</v>
      </c>
      <c r="N356" s="225">
        <f t="shared" si="73"/>
        <v>0</v>
      </c>
      <c r="O356" s="225">
        <f t="shared" si="73"/>
        <v>43770</v>
      </c>
      <c r="P356" s="225">
        <f t="shared" si="73"/>
        <v>2192459.38</v>
      </c>
      <c r="Q356" s="225">
        <f t="shared" si="73"/>
        <v>0</v>
      </c>
      <c r="R356" s="225">
        <f t="shared" si="73"/>
        <v>0</v>
      </c>
      <c r="S356" s="288"/>
      <c r="T356" s="288"/>
      <c r="U356" s="288"/>
      <c r="V356" s="288"/>
      <c r="W356" s="288"/>
      <c r="X356" s="288"/>
      <c r="Y356" s="288"/>
      <c r="Z356" s="288"/>
      <c r="AA356" s="288"/>
      <c r="AB356" s="288"/>
      <c r="AC356" s="288"/>
      <c r="AD356" s="288"/>
      <c r="AE356" s="288"/>
      <c r="AF356" s="288"/>
      <c r="AG356" s="288"/>
      <c r="AH356" s="288"/>
      <c r="AI356" s="288"/>
      <c r="AJ356" s="288"/>
      <c r="AK356" s="288"/>
      <c r="AL356" s="288"/>
      <c r="AM356" s="288"/>
    </row>
    <row r="357" spans="1:47">
      <c r="A357" s="807"/>
      <c r="B357" s="804" t="s">
        <v>256</v>
      </c>
      <c r="C357" s="272">
        <f>E357-D357</f>
        <v>0</v>
      </c>
      <c r="D357" s="275">
        <v>859156.67</v>
      </c>
      <c r="E357" s="225">
        <f t="shared" ref="E357:J357" si="74">E123</f>
        <v>859156.67</v>
      </c>
      <c r="F357" s="225">
        <f t="shared" si="74"/>
        <v>0</v>
      </c>
      <c r="G357" s="225">
        <f t="shared" si="74"/>
        <v>0</v>
      </c>
      <c r="H357" s="225">
        <f t="shared" si="74"/>
        <v>0</v>
      </c>
      <c r="I357" s="225">
        <f t="shared" si="74"/>
        <v>0</v>
      </c>
      <c r="J357" s="225">
        <f t="shared" si="74"/>
        <v>859156.67</v>
      </c>
      <c r="K357" s="225">
        <f t="shared" ref="K357:R357" si="75">K123</f>
        <v>859156.67</v>
      </c>
      <c r="L357" s="225">
        <f t="shared" si="75"/>
        <v>0</v>
      </c>
      <c r="M357" s="225">
        <f t="shared" si="75"/>
        <v>0</v>
      </c>
      <c r="N357" s="225">
        <f t="shared" si="75"/>
        <v>0</v>
      </c>
      <c r="O357" s="225">
        <f t="shared" si="75"/>
        <v>0</v>
      </c>
      <c r="P357" s="225">
        <f t="shared" si="75"/>
        <v>859156.67</v>
      </c>
      <c r="Q357" s="225">
        <f t="shared" si="75"/>
        <v>0</v>
      </c>
      <c r="R357" s="225">
        <f t="shared" si="75"/>
        <v>0</v>
      </c>
      <c r="S357" s="288"/>
      <c r="T357" s="288"/>
      <c r="U357" s="288"/>
      <c r="V357" s="288"/>
      <c r="W357" s="288"/>
      <c r="X357" s="288"/>
      <c r="Y357" s="288"/>
      <c r="Z357" s="288"/>
      <c r="AA357" s="288"/>
      <c r="AB357" s="288"/>
      <c r="AC357" s="288"/>
      <c r="AD357" s="288"/>
      <c r="AE357" s="288"/>
      <c r="AF357" s="288"/>
      <c r="AG357" s="288"/>
      <c r="AH357" s="288"/>
      <c r="AI357" s="288"/>
      <c r="AJ357" s="288"/>
      <c r="AK357" s="288"/>
      <c r="AL357" s="288"/>
      <c r="AM357" s="288"/>
    </row>
    <row r="358" spans="1:47" s="6" customFormat="1">
      <c r="A358" s="812"/>
      <c r="B358" s="278" t="s">
        <v>257</v>
      </c>
      <c r="C358" s="272">
        <f>E358-D358</f>
        <v>5645587.4399999995</v>
      </c>
      <c r="D358" s="279">
        <v>936601.8</v>
      </c>
      <c r="E358" s="280">
        <f>E175+E126+E112+E100+E89+E79+E301+E297+E293</f>
        <v>6582189.2399999993</v>
      </c>
      <c r="F358" s="280">
        <f>F175+F126+F112+F100+F89+F79+F301+F297+F293</f>
        <v>1461850</v>
      </c>
      <c r="G358" s="280">
        <f>G175+G126+G112+G100+G89+G79+G301+G297+G293+G256</f>
        <v>274480</v>
      </c>
      <c r="H358" s="280">
        <f>H175+H126+H112+H100+H89+H79+H301+H297+H293+H256</f>
        <v>0</v>
      </c>
      <c r="I358" s="280">
        <f>I175+I126+I112+I100+I89+I79+I301+I297+I293+I256</f>
        <v>0</v>
      </c>
      <c r="J358" s="280">
        <f>J175+J126+J112+J100+J89+J79+J301+J297+J293+J256</f>
        <v>7836539.2399999993</v>
      </c>
      <c r="K358" s="280">
        <f t="shared" ref="K358:R358" si="76">K175+K126+K112+K100+K89+K79+K301+K297+K293+K256</f>
        <v>4137064.76</v>
      </c>
      <c r="L358" s="280">
        <f t="shared" si="76"/>
        <v>66980</v>
      </c>
      <c r="M358" s="280">
        <f t="shared" si="76"/>
        <v>66980</v>
      </c>
      <c r="N358" s="280">
        <f t="shared" si="76"/>
        <v>0</v>
      </c>
      <c r="O358" s="280">
        <f t="shared" si="76"/>
        <v>478117.67</v>
      </c>
      <c r="P358" s="280">
        <f t="shared" si="76"/>
        <v>4615182.43</v>
      </c>
      <c r="Q358" s="280">
        <f t="shared" si="76"/>
        <v>0</v>
      </c>
      <c r="R358" s="280">
        <f t="shared" si="76"/>
        <v>3221356.81</v>
      </c>
      <c r="S358" s="289"/>
      <c r="T358" s="289"/>
      <c r="U358" s="289"/>
      <c r="V358" s="289"/>
      <c r="W358" s="289"/>
      <c r="X358" s="289"/>
      <c r="Y358" s="289"/>
      <c r="Z358" s="289"/>
      <c r="AA358" s="289"/>
      <c r="AB358" s="289"/>
      <c r="AC358" s="289"/>
      <c r="AD358" s="289"/>
      <c r="AE358" s="289"/>
      <c r="AF358" s="289"/>
      <c r="AG358" s="289"/>
      <c r="AH358" s="289"/>
      <c r="AI358" s="289"/>
      <c r="AJ358" s="289"/>
      <c r="AK358" s="289"/>
      <c r="AL358" s="289"/>
      <c r="AM358" s="289"/>
      <c r="AN358" s="4"/>
      <c r="AO358" s="4"/>
      <c r="AP358" s="4"/>
      <c r="AQ358" s="4"/>
      <c r="AR358" s="4"/>
      <c r="AS358" s="4"/>
      <c r="AT358" s="4"/>
      <c r="AU358" s="4"/>
    </row>
    <row r="359" spans="1:47" s="2" customFormat="1">
      <c r="A359" s="808"/>
      <c r="B359" s="805" t="s">
        <v>233</v>
      </c>
      <c r="C359" s="282">
        <f t="shared" ref="C359:I359" si="77">SUM(C354:C358)</f>
        <v>2141466.3399999985</v>
      </c>
      <c r="D359" s="283">
        <f t="shared" si="77"/>
        <v>18115549.920000002</v>
      </c>
      <c r="E359" s="91">
        <f t="shared" si="77"/>
        <v>20257016.259999998</v>
      </c>
      <c r="F359" s="91">
        <f t="shared" si="77"/>
        <v>34937354.219999999</v>
      </c>
      <c r="G359" s="91">
        <f t="shared" si="77"/>
        <v>2443892.6</v>
      </c>
      <c r="H359" s="91">
        <f t="shared" si="77"/>
        <v>15170102.339999996</v>
      </c>
      <c r="I359" s="91">
        <f t="shared" si="77"/>
        <v>24664061</v>
      </c>
      <c r="J359" s="91">
        <f t="shared" ref="J359:R359" si="78">SUM(J354:J358)</f>
        <v>54221875.480000004</v>
      </c>
      <c r="K359" s="91">
        <f t="shared" si="78"/>
        <v>17615982.780000001</v>
      </c>
      <c r="L359" s="91">
        <f t="shared" si="78"/>
        <v>14521792.479999999</v>
      </c>
      <c r="M359" s="91">
        <f t="shared" si="78"/>
        <v>2203927.6</v>
      </c>
      <c r="N359" s="91">
        <f t="shared" si="78"/>
        <v>0</v>
      </c>
      <c r="O359" s="91">
        <f t="shared" si="78"/>
        <v>17109344.440000001</v>
      </c>
      <c r="P359" s="91">
        <f t="shared" si="78"/>
        <v>47043192.100000001</v>
      </c>
      <c r="Q359" s="133">
        <f t="shared" si="78"/>
        <v>0</v>
      </c>
      <c r="R359" s="91">
        <f t="shared" si="78"/>
        <v>7178683.3800000008</v>
      </c>
      <c r="S359" s="290"/>
      <c r="T359" s="290"/>
      <c r="U359" s="290"/>
      <c r="V359" s="290"/>
      <c r="W359" s="290"/>
      <c r="X359" s="290"/>
      <c r="Y359" s="290"/>
      <c r="Z359" s="290"/>
      <c r="AA359" s="290"/>
      <c r="AB359" s="290"/>
      <c r="AC359" s="290"/>
      <c r="AD359" s="290"/>
      <c r="AE359" s="290"/>
      <c r="AF359" s="290"/>
      <c r="AG359" s="290"/>
      <c r="AH359" s="290"/>
      <c r="AI359" s="290"/>
      <c r="AJ359" s="290"/>
      <c r="AK359" s="290"/>
      <c r="AL359" s="290"/>
      <c r="AM359" s="290"/>
    </row>
    <row r="360" spans="1:47">
      <c r="B360" s="1158" t="s">
        <v>258</v>
      </c>
      <c r="C360" s="1158"/>
      <c r="D360" s="1158"/>
      <c r="E360" s="284">
        <v>18115549.920000002</v>
      </c>
      <c r="F360" s="284"/>
      <c r="G360" s="284"/>
      <c r="H360" s="284"/>
      <c r="I360" s="284"/>
      <c r="J360" s="284"/>
      <c r="K360" s="284">
        <v>11501448.779999999</v>
      </c>
      <c r="L360" s="1192">
        <f>L359+M359</f>
        <v>16725720.079999998</v>
      </c>
      <c r="M360" s="1192"/>
      <c r="N360" s="284"/>
      <c r="O360" s="284"/>
      <c r="P360" s="284"/>
      <c r="Q360" s="284">
        <f>P359-Q359</f>
        <v>47043192.100000001</v>
      </c>
      <c r="R360" s="284"/>
      <c r="S360" s="288"/>
      <c r="T360" s="288"/>
      <c r="U360" s="288"/>
      <c r="V360" s="288"/>
      <c r="W360" s="288"/>
      <c r="X360" s="288"/>
      <c r="Y360" s="288"/>
      <c r="Z360" s="288"/>
      <c r="AA360" s="288"/>
      <c r="AB360" s="288"/>
      <c r="AC360" s="288"/>
      <c r="AD360" s="288"/>
      <c r="AE360" s="288"/>
      <c r="AF360" s="288"/>
      <c r="AG360" s="288"/>
      <c r="AH360" s="288"/>
      <c r="AI360" s="288"/>
      <c r="AJ360" s="288"/>
      <c r="AK360" s="288"/>
      <c r="AL360" s="288"/>
      <c r="AM360" s="288"/>
    </row>
    <row r="361" spans="1:47">
      <c r="B361" s="180"/>
      <c r="C361" s="13" t="s">
        <v>252</v>
      </c>
      <c r="D361" s="11"/>
      <c r="E361" s="284">
        <f>E360-E359</f>
        <v>-2141466.3399999961</v>
      </c>
      <c r="F361" s="284"/>
      <c r="G361" s="284"/>
      <c r="H361" s="284"/>
      <c r="I361" s="284"/>
      <c r="J361" s="284">
        <f>J302-J359</f>
        <v>0</v>
      </c>
      <c r="K361" s="284">
        <f>K360-K359</f>
        <v>-6114534.0000000019</v>
      </c>
      <c r="L361" s="284"/>
      <c r="M361" s="284"/>
      <c r="N361" s="284"/>
      <c r="O361" s="284"/>
      <c r="P361" s="284"/>
      <c r="Q361" s="284"/>
      <c r="R361" s="284"/>
      <c r="S361" s="288"/>
      <c r="T361" s="288"/>
      <c r="U361" s="288"/>
      <c r="V361" s="288"/>
      <c r="W361" s="288"/>
      <c r="X361" s="288"/>
      <c r="Y361" s="288"/>
      <c r="Z361" s="288"/>
      <c r="AA361" s="288"/>
      <c r="AB361" s="288"/>
      <c r="AC361" s="288"/>
      <c r="AD361" s="288"/>
      <c r="AE361" s="288"/>
      <c r="AF361" s="288"/>
      <c r="AG361" s="288"/>
      <c r="AH361" s="288"/>
      <c r="AI361" s="288"/>
      <c r="AJ361" s="288"/>
      <c r="AK361" s="288"/>
      <c r="AL361" s="288"/>
      <c r="AM361" s="288"/>
    </row>
    <row r="362" spans="1:47" s="11" customFormat="1">
      <c r="B362" s="180"/>
      <c r="D362" s="284">
        <f t="shared" ref="D362:J362" si="79">D302-D359</f>
        <v>-18115549.920000002</v>
      </c>
      <c r="E362" s="284">
        <f t="shared" si="79"/>
        <v>6203727.4400000013</v>
      </c>
      <c r="F362" s="284">
        <f t="shared" si="79"/>
        <v>1471397.6000000015</v>
      </c>
      <c r="G362" s="284">
        <f t="shared" si="79"/>
        <v>-32465</v>
      </c>
      <c r="H362" s="284">
        <f t="shared" si="79"/>
        <v>0</v>
      </c>
      <c r="I362" s="284">
        <f t="shared" si="79"/>
        <v>0</v>
      </c>
      <c r="J362" s="284">
        <f t="shared" si="79"/>
        <v>0</v>
      </c>
      <c r="K362" s="284">
        <f>K302-K359</f>
        <v>3758602.9599999972</v>
      </c>
      <c r="L362" s="284">
        <f t="shared" ref="L362:R362" si="80">L302-L359</f>
        <v>0</v>
      </c>
      <c r="M362" s="284">
        <f t="shared" si="80"/>
        <v>0</v>
      </c>
      <c r="N362" s="284">
        <f t="shared" si="80"/>
        <v>0</v>
      </c>
      <c r="O362" s="284">
        <f t="shared" si="80"/>
        <v>478117.66999999806</v>
      </c>
      <c r="P362" s="284">
        <f t="shared" si="80"/>
        <v>0</v>
      </c>
      <c r="Q362" s="284">
        <f t="shared" si="80"/>
        <v>0</v>
      </c>
      <c r="R362" s="284">
        <f t="shared" si="80"/>
        <v>3221356.8100000005</v>
      </c>
    </row>
  </sheetData>
  <autoFilter ref="B3:AU344"/>
  <mergeCells count="54">
    <mergeCell ref="B344:D344"/>
    <mergeCell ref="B345:D345"/>
    <mergeCell ref="B346:D346"/>
    <mergeCell ref="N351:O351"/>
    <mergeCell ref="B352:D352"/>
    <mergeCell ref="B360:D360"/>
    <mergeCell ref="L360:M360"/>
    <mergeCell ref="B347:D347"/>
    <mergeCell ref="B348:D348"/>
    <mergeCell ref="B349:D349"/>
    <mergeCell ref="B350:D350"/>
    <mergeCell ref="B351:D351"/>
    <mergeCell ref="B225:C225"/>
    <mergeCell ref="B343:D343"/>
    <mergeCell ref="B297:C297"/>
    <mergeCell ref="C298:O298"/>
    <mergeCell ref="B302:C302"/>
    <mergeCell ref="N303:O303"/>
    <mergeCell ref="D305:F305"/>
    <mergeCell ref="B337:D337"/>
    <mergeCell ref="B338:D338"/>
    <mergeCell ref="B339:D339"/>
    <mergeCell ref="B128:C128"/>
    <mergeCell ref="B129:C129"/>
    <mergeCell ref="B131:C131"/>
    <mergeCell ref="B153:C153"/>
    <mergeCell ref="B176:C176"/>
    <mergeCell ref="B212:C212"/>
    <mergeCell ref="B257:C257"/>
    <mergeCell ref="B258:C258"/>
    <mergeCell ref="C289:F289"/>
    <mergeCell ref="B294:C294"/>
    <mergeCell ref="B341:D341"/>
    <mergeCell ref="B342:D342"/>
    <mergeCell ref="C295:O295"/>
    <mergeCell ref="B340:D340"/>
    <mergeCell ref="B127:C127"/>
    <mergeCell ref="B106:C106"/>
    <mergeCell ref="B49:C49"/>
    <mergeCell ref="B59:C59"/>
    <mergeCell ref="B61:D61"/>
    <mergeCell ref="B81:C81"/>
    <mergeCell ref="B85:D85"/>
    <mergeCell ref="B101:C101"/>
    <mergeCell ref="B112:C112"/>
    <mergeCell ref="B113:C113"/>
    <mergeCell ref="B119:C119"/>
    <mergeCell ref="B120:C120"/>
    <mergeCell ref="B124:C124"/>
    <mergeCell ref="B1:K1"/>
    <mergeCell ref="B4:C4"/>
    <mergeCell ref="B37:C37"/>
    <mergeCell ref="B43:C43"/>
    <mergeCell ref="B90:C90"/>
  </mergeCells>
  <phoneticPr fontId="28" type="noConversion"/>
  <pageMargins left="0" right="0" top="0.98425196850393704" bottom="0.39370078740157483" header="0" footer="0"/>
  <pageSetup paperSize="9" scale="33" fitToHeight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312"/>
  <sheetViews>
    <sheetView tabSelected="1" view="pageBreakPreview" zoomScale="60" zoomScaleNormal="60" workbookViewId="0">
      <pane xSplit="3" ySplit="3" topLeftCell="D241" activePane="bottomRight" state="frozen"/>
      <selection pane="topRight"/>
      <selection pane="bottomLeft"/>
      <selection pane="bottomRight" activeCell="P255" sqref="P255"/>
    </sheetView>
  </sheetViews>
  <sheetFormatPr defaultRowHeight="20.25"/>
  <cols>
    <col min="1" max="1" width="17.5703125" style="879" customWidth="1"/>
    <col min="2" max="2" width="37.140625" style="876" customWidth="1"/>
    <col min="3" max="3" width="72.5703125" style="875" customWidth="1"/>
    <col min="4" max="4" width="23.28515625" style="877" customWidth="1"/>
    <col min="5" max="5" width="21.5703125" style="821" customWidth="1"/>
    <col min="6" max="6" width="23" style="878" customWidth="1"/>
    <col min="7" max="7" width="24.5703125" style="878" customWidth="1"/>
    <col min="8" max="8" width="30" style="878" customWidth="1"/>
    <col min="9" max="9" width="20" style="878" customWidth="1"/>
    <col min="10" max="10" width="20.140625" style="878" customWidth="1"/>
    <col min="11" max="11" width="23.28515625" style="878" customWidth="1"/>
    <col min="12" max="12" width="20.7109375" style="878" customWidth="1"/>
    <col min="13" max="13" width="20.140625" style="878" customWidth="1"/>
    <col min="14" max="14" width="21" style="878" customWidth="1"/>
    <col min="15" max="15" width="20.140625" style="878" customWidth="1"/>
    <col min="16" max="16" width="24.7109375" style="878" customWidth="1"/>
    <col min="17" max="17" width="21.85546875" style="878" customWidth="1"/>
    <col min="18" max="18" width="23.140625" style="878" customWidth="1"/>
    <col min="19" max="19" width="10.42578125" style="817" bestFit="1" customWidth="1"/>
    <col min="20" max="20" width="14.85546875" style="817" bestFit="1" customWidth="1"/>
    <col min="21" max="16384" width="9.140625" style="817"/>
  </cols>
  <sheetData>
    <row r="1" spans="1:18" ht="33" customHeight="1">
      <c r="B1" s="1199" t="s">
        <v>422</v>
      </c>
      <c r="C1" s="1199"/>
      <c r="D1" s="1200"/>
      <c r="E1" s="1201"/>
      <c r="F1" s="1201"/>
      <c r="G1" s="1201"/>
      <c r="H1" s="1201"/>
      <c r="I1" s="1201"/>
      <c r="J1" s="1201"/>
      <c r="K1" s="1201"/>
      <c r="L1" s="71"/>
      <c r="M1" s="71"/>
      <c r="N1" s="71"/>
      <c r="O1" s="71"/>
      <c r="P1" s="71"/>
      <c r="Q1" s="71"/>
      <c r="R1" s="71"/>
    </row>
    <row r="2" spans="1:18">
      <c r="B2" s="818"/>
      <c r="C2" s="819"/>
      <c r="D2" s="820"/>
      <c r="F2" s="821"/>
      <c r="G2" s="821"/>
      <c r="H2" s="821"/>
      <c r="I2" s="821"/>
      <c r="J2" s="821"/>
      <c r="K2" s="821"/>
      <c r="L2" s="821"/>
      <c r="M2" s="822"/>
      <c r="N2" s="821"/>
      <c r="O2" s="821"/>
      <c r="P2" s="821"/>
      <c r="Q2" s="821"/>
      <c r="R2" s="821"/>
    </row>
    <row r="3" spans="1:18" s="823" customFormat="1" ht="75">
      <c r="A3" s="883"/>
      <c r="B3" s="768" t="s">
        <v>1</v>
      </c>
      <c r="C3" s="22" t="s">
        <v>2</v>
      </c>
      <c r="D3" s="21" t="s">
        <v>3</v>
      </c>
      <c r="E3" s="23" t="s">
        <v>423</v>
      </c>
      <c r="F3" s="23" t="s">
        <v>424</v>
      </c>
      <c r="G3" s="23" t="s">
        <v>425</v>
      </c>
      <c r="H3" s="23" t="s">
        <v>426</v>
      </c>
      <c r="I3" s="23" t="s">
        <v>427</v>
      </c>
      <c r="J3" s="23" t="s">
        <v>428</v>
      </c>
      <c r="K3" s="23" t="s">
        <v>429</v>
      </c>
      <c r="L3" s="23" t="s">
        <v>430</v>
      </c>
      <c r="M3" s="23" t="s">
        <v>431</v>
      </c>
      <c r="N3" s="23" t="s">
        <v>11</v>
      </c>
      <c r="O3" s="23" t="s">
        <v>432</v>
      </c>
      <c r="P3" s="23" t="s">
        <v>433</v>
      </c>
      <c r="Q3" s="73" t="s">
        <v>434</v>
      </c>
      <c r="R3" s="23" t="s">
        <v>15</v>
      </c>
    </row>
    <row r="4" spans="1:18">
      <c r="A4" s="880"/>
      <c r="B4" s="1202" t="s">
        <v>16</v>
      </c>
      <c r="C4" s="1203"/>
      <c r="D4" s="825" t="s">
        <v>17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826"/>
      <c r="P4" s="38"/>
      <c r="Q4" s="78"/>
      <c r="R4" s="38"/>
    </row>
    <row r="5" spans="1:18">
      <c r="A5" s="880"/>
      <c r="B5" s="827" t="s">
        <v>18</v>
      </c>
      <c r="C5" s="35" t="s">
        <v>273</v>
      </c>
      <c r="D5" s="193"/>
      <c r="E5" s="38">
        <v>298155</v>
      </c>
      <c r="F5" s="38">
        <v>0</v>
      </c>
      <c r="G5" s="38"/>
      <c r="H5" s="38"/>
      <c r="I5" s="38"/>
      <c r="J5" s="38">
        <f t="shared" ref="J5:J19" si="0">E5+F5-G5</f>
        <v>298155</v>
      </c>
      <c r="K5" s="38">
        <v>180721</v>
      </c>
      <c r="L5" s="38"/>
      <c r="M5" s="38">
        <v>0</v>
      </c>
      <c r="N5" s="38">
        <v>0</v>
      </c>
      <c r="O5" s="38">
        <v>10020</v>
      </c>
      <c r="P5" s="38">
        <f t="shared" ref="P5:P37" si="1">K5+O5</f>
        <v>190741</v>
      </c>
      <c r="Q5" s="78">
        <v>0</v>
      </c>
      <c r="R5" s="38">
        <f t="shared" ref="R5:R37" si="2">J5-P5</f>
        <v>107414</v>
      </c>
    </row>
    <row r="6" spans="1:18" ht="18" customHeight="1">
      <c r="A6" s="880"/>
      <c r="B6" s="827" t="s">
        <v>18</v>
      </c>
      <c r="C6" s="185" t="s">
        <v>21</v>
      </c>
      <c r="D6" s="828"/>
      <c r="E6" s="38">
        <v>21271.97</v>
      </c>
      <c r="F6" s="38">
        <v>0</v>
      </c>
      <c r="G6" s="38"/>
      <c r="H6" s="38"/>
      <c r="I6" s="38"/>
      <c r="J6" s="38">
        <f t="shared" si="0"/>
        <v>21271.97</v>
      </c>
      <c r="K6" s="38">
        <v>21271.97</v>
      </c>
      <c r="L6" s="38"/>
      <c r="M6" s="38">
        <v>0</v>
      </c>
      <c r="N6" s="38">
        <v>0</v>
      </c>
      <c r="O6" s="38">
        <v>0</v>
      </c>
      <c r="P6" s="38">
        <f t="shared" si="1"/>
        <v>21271.97</v>
      </c>
      <c r="Q6" s="78">
        <v>0</v>
      </c>
      <c r="R6" s="38">
        <f t="shared" si="2"/>
        <v>0</v>
      </c>
    </row>
    <row r="7" spans="1:18" s="895" customFormat="1" ht="18" customHeight="1">
      <c r="A7" s="890"/>
      <c r="B7" s="922" t="s">
        <v>415</v>
      </c>
      <c r="C7" s="896" t="s">
        <v>217</v>
      </c>
      <c r="D7" s="909"/>
      <c r="E7" s="899">
        <f t="shared" ref="E7:R7" si="3">SUM(E5:E6)</f>
        <v>319426.96999999997</v>
      </c>
      <c r="F7" s="899">
        <f t="shared" si="3"/>
        <v>0</v>
      </c>
      <c r="G7" s="899">
        <f t="shared" si="3"/>
        <v>0</v>
      </c>
      <c r="H7" s="899">
        <f t="shared" si="3"/>
        <v>0</v>
      </c>
      <c r="I7" s="899">
        <f t="shared" si="3"/>
        <v>0</v>
      </c>
      <c r="J7" s="899">
        <f t="shared" si="3"/>
        <v>319426.96999999997</v>
      </c>
      <c r="K7" s="899">
        <f t="shared" si="3"/>
        <v>201992.97</v>
      </c>
      <c r="L7" s="899">
        <f t="shared" si="3"/>
        <v>0</v>
      </c>
      <c r="M7" s="899">
        <f t="shared" si="3"/>
        <v>0</v>
      </c>
      <c r="N7" s="899">
        <f t="shared" si="3"/>
        <v>0</v>
      </c>
      <c r="O7" s="899">
        <f t="shared" si="3"/>
        <v>10020</v>
      </c>
      <c r="P7" s="899">
        <f t="shared" si="3"/>
        <v>212012.97</v>
      </c>
      <c r="Q7" s="899">
        <f t="shared" si="3"/>
        <v>0</v>
      </c>
      <c r="R7" s="899">
        <f t="shared" si="3"/>
        <v>107414</v>
      </c>
    </row>
    <row r="8" spans="1:18">
      <c r="A8" s="880"/>
      <c r="B8" s="827" t="s">
        <v>339</v>
      </c>
      <c r="C8" s="35" t="s">
        <v>276</v>
      </c>
      <c r="D8" s="193"/>
      <c r="E8" s="38">
        <v>496769</v>
      </c>
      <c r="F8" s="38">
        <v>0</v>
      </c>
      <c r="G8" s="38">
        <v>0</v>
      </c>
      <c r="H8" s="38"/>
      <c r="I8" s="38"/>
      <c r="J8" s="38">
        <f t="shared" si="0"/>
        <v>496769</v>
      </c>
      <c r="K8" s="38">
        <v>496769</v>
      </c>
      <c r="L8" s="38"/>
      <c r="M8" s="38"/>
      <c r="N8" s="38">
        <v>0</v>
      </c>
      <c r="O8" s="38">
        <v>0</v>
      </c>
      <c r="P8" s="38">
        <f t="shared" si="1"/>
        <v>496769</v>
      </c>
      <c r="Q8" s="78">
        <v>0</v>
      </c>
      <c r="R8" s="38">
        <f t="shared" si="2"/>
        <v>0</v>
      </c>
    </row>
    <row r="9" spans="1:18" s="895" customFormat="1">
      <c r="A9" s="890"/>
      <c r="B9" s="922" t="s">
        <v>416</v>
      </c>
      <c r="C9" s="892" t="s">
        <v>217</v>
      </c>
      <c r="D9" s="926"/>
      <c r="E9" s="899">
        <f>E8</f>
        <v>496769</v>
      </c>
      <c r="F9" s="899">
        <f t="shared" ref="F9:R9" si="4">F8</f>
        <v>0</v>
      </c>
      <c r="G9" s="899">
        <f t="shared" si="4"/>
        <v>0</v>
      </c>
      <c r="H9" s="899">
        <f t="shared" si="4"/>
        <v>0</v>
      </c>
      <c r="I9" s="899">
        <f t="shared" si="4"/>
        <v>0</v>
      </c>
      <c r="J9" s="899">
        <f t="shared" si="4"/>
        <v>496769</v>
      </c>
      <c r="K9" s="899">
        <f t="shared" si="4"/>
        <v>496769</v>
      </c>
      <c r="L9" s="899">
        <f t="shared" si="4"/>
        <v>0</v>
      </c>
      <c r="M9" s="899">
        <f t="shared" si="4"/>
        <v>0</v>
      </c>
      <c r="N9" s="899">
        <f t="shared" si="4"/>
        <v>0</v>
      </c>
      <c r="O9" s="899">
        <f t="shared" si="4"/>
        <v>0</v>
      </c>
      <c r="P9" s="899">
        <f t="shared" si="4"/>
        <v>496769</v>
      </c>
      <c r="Q9" s="899">
        <f t="shared" si="4"/>
        <v>0</v>
      </c>
      <c r="R9" s="899">
        <f t="shared" si="4"/>
        <v>0</v>
      </c>
    </row>
    <row r="10" spans="1:18">
      <c r="A10" s="880"/>
      <c r="B10" s="827" t="s">
        <v>340</v>
      </c>
      <c r="C10" s="35" t="s">
        <v>278</v>
      </c>
      <c r="D10" s="36"/>
      <c r="E10" s="38">
        <v>1191660</v>
      </c>
      <c r="F10" s="38">
        <v>0</v>
      </c>
      <c r="G10" s="38"/>
      <c r="H10" s="38">
        <v>685135.66</v>
      </c>
      <c r="I10" s="38">
        <v>1191660</v>
      </c>
      <c r="J10" s="38">
        <f t="shared" si="0"/>
        <v>1191660</v>
      </c>
      <c r="K10" s="38">
        <v>1191660</v>
      </c>
      <c r="L10" s="38"/>
      <c r="M10" s="38">
        <v>0</v>
      </c>
      <c r="N10" s="38">
        <v>0</v>
      </c>
      <c r="O10" s="38">
        <v>0</v>
      </c>
      <c r="P10" s="38">
        <f t="shared" si="1"/>
        <v>1191660</v>
      </c>
      <c r="Q10" s="78">
        <v>0</v>
      </c>
      <c r="R10" s="38">
        <f t="shared" si="2"/>
        <v>0</v>
      </c>
    </row>
    <row r="11" spans="1:18">
      <c r="A11" s="880"/>
      <c r="B11" s="827" t="s">
        <v>340</v>
      </c>
      <c r="C11" s="35" t="s">
        <v>279</v>
      </c>
      <c r="D11" s="36"/>
      <c r="E11" s="38">
        <v>915975</v>
      </c>
      <c r="F11" s="38">
        <v>0</v>
      </c>
      <c r="G11" s="38"/>
      <c r="H11" s="38">
        <v>492694.85</v>
      </c>
      <c r="I11" s="38">
        <v>915975</v>
      </c>
      <c r="J11" s="38">
        <f t="shared" si="0"/>
        <v>915975</v>
      </c>
      <c r="K11" s="38">
        <v>915975</v>
      </c>
      <c r="L11" s="38"/>
      <c r="M11" s="38">
        <v>0</v>
      </c>
      <c r="N11" s="38">
        <v>0</v>
      </c>
      <c r="O11" s="38">
        <v>0</v>
      </c>
      <c r="P11" s="38">
        <f t="shared" si="1"/>
        <v>915975</v>
      </c>
      <c r="Q11" s="78">
        <v>0</v>
      </c>
      <c r="R11" s="38">
        <f t="shared" si="2"/>
        <v>0</v>
      </c>
    </row>
    <row r="12" spans="1:18">
      <c r="A12" s="880"/>
      <c r="B12" s="827" t="s">
        <v>340</v>
      </c>
      <c r="C12" s="35" t="s">
        <v>280</v>
      </c>
      <c r="D12" s="36"/>
      <c r="E12" s="38">
        <v>1404284</v>
      </c>
      <c r="F12" s="38">
        <v>0</v>
      </c>
      <c r="G12" s="38"/>
      <c r="H12" s="38">
        <v>843957.3</v>
      </c>
      <c r="I12" s="38">
        <v>1404284</v>
      </c>
      <c r="J12" s="38">
        <f t="shared" si="0"/>
        <v>1404284</v>
      </c>
      <c r="K12" s="38">
        <v>1404284</v>
      </c>
      <c r="L12" s="38"/>
      <c r="M12" s="38">
        <v>0</v>
      </c>
      <c r="N12" s="38">
        <v>0</v>
      </c>
      <c r="O12" s="38">
        <v>0</v>
      </c>
      <c r="P12" s="38">
        <f t="shared" si="1"/>
        <v>1404284</v>
      </c>
      <c r="Q12" s="78">
        <v>0</v>
      </c>
      <c r="R12" s="38">
        <f t="shared" si="2"/>
        <v>0</v>
      </c>
    </row>
    <row r="13" spans="1:18">
      <c r="A13" s="880"/>
      <c r="B13" s="827" t="s">
        <v>340</v>
      </c>
      <c r="C13" s="35" t="s">
        <v>281</v>
      </c>
      <c r="D13" s="36"/>
      <c r="E13" s="38">
        <v>942332</v>
      </c>
      <c r="F13" s="38">
        <v>0</v>
      </c>
      <c r="G13" s="38"/>
      <c r="H13" s="38">
        <v>660790.74</v>
      </c>
      <c r="I13" s="38">
        <v>942332</v>
      </c>
      <c r="J13" s="38">
        <f t="shared" si="0"/>
        <v>942332</v>
      </c>
      <c r="K13" s="38">
        <v>942332</v>
      </c>
      <c r="L13" s="38"/>
      <c r="M13" s="38">
        <v>0</v>
      </c>
      <c r="N13" s="38">
        <v>0</v>
      </c>
      <c r="O13" s="38">
        <v>0</v>
      </c>
      <c r="P13" s="38">
        <f t="shared" si="1"/>
        <v>942332</v>
      </c>
      <c r="Q13" s="78">
        <v>0</v>
      </c>
      <c r="R13" s="38">
        <f t="shared" si="2"/>
        <v>0</v>
      </c>
    </row>
    <row r="14" spans="1:18">
      <c r="A14" s="880"/>
      <c r="B14" s="827" t="s">
        <v>340</v>
      </c>
      <c r="C14" s="35" t="s">
        <v>282</v>
      </c>
      <c r="D14" s="36"/>
      <c r="E14" s="38">
        <v>779608</v>
      </c>
      <c r="F14" s="38">
        <v>0</v>
      </c>
      <c r="G14" s="38"/>
      <c r="H14" s="38">
        <v>519358.34</v>
      </c>
      <c r="I14" s="38">
        <v>779608</v>
      </c>
      <c r="J14" s="38">
        <f t="shared" si="0"/>
        <v>779608</v>
      </c>
      <c r="K14" s="38">
        <v>779608</v>
      </c>
      <c r="L14" s="38"/>
      <c r="M14" s="38">
        <v>0</v>
      </c>
      <c r="N14" s="38">
        <v>0</v>
      </c>
      <c r="O14" s="38">
        <v>0</v>
      </c>
      <c r="P14" s="38">
        <f t="shared" si="1"/>
        <v>779608</v>
      </c>
      <c r="Q14" s="78">
        <v>0</v>
      </c>
      <c r="R14" s="38">
        <f t="shared" si="2"/>
        <v>0</v>
      </c>
    </row>
    <row r="15" spans="1:18">
      <c r="A15" s="880"/>
      <c r="B15" s="827" t="s">
        <v>340</v>
      </c>
      <c r="C15" s="35" t="s">
        <v>283</v>
      </c>
      <c r="D15" s="36"/>
      <c r="E15" s="38">
        <v>841844</v>
      </c>
      <c r="F15" s="38">
        <v>0</v>
      </c>
      <c r="G15" s="38"/>
      <c r="H15" s="38">
        <v>446323.57</v>
      </c>
      <c r="I15" s="38">
        <v>841844</v>
      </c>
      <c r="J15" s="38">
        <f t="shared" si="0"/>
        <v>841844</v>
      </c>
      <c r="K15" s="38">
        <v>841844</v>
      </c>
      <c r="L15" s="38"/>
      <c r="M15" s="38">
        <v>0</v>
      </c>
      <c r="N15" s="38">
        <v>0</v>
      </c>
      <c r="O15" s="38">
        <v>0</v>
      </c>
      <c r="P15" s="38">
        <f t="shared" si="1"/>
        <v>841844</v>
      </c>
      <c r="Q15" s="78">
        <v>0</v>
      </c>
      <c r="R15" s="38">
        <f t="shared" si="2"/>
        <v>0</v>
      </c>
    </row>
    <row r="16" spans="1:18">
      <c r="A16" s="880"/>
      <c r="B16" s="827" t="s">
        <v>340</v>
      </c>
      <c r="C16" s="35" t="s">
        <v>284</v>
      </c>
      <c r="D16" s="36"/>
      <c r="E16" s="38">
        <v>1179017</v>
      </c>
      <c r="F16" s="38">
        <v>0</v>
      </c>
      <c r="G16" s="38"/>
      <c r="H16" s="38">
        <v>675861.41</v>
      </c>
      <c r="I16" s="38">
        <v>1179017</v>
      </c>
      <c r="J16" s="38">
        <f t="shared" si="0"/>
        <v>1179017</v>
      </c>
      <c r="K16" s="38">
        <v>1179017</v>
      </c>
      <c r="L16" s="38"/>
      <c r="M16" s="38">
        <v>0</v>
      </c>
      <c r="N16" s="38">
        <v>0</v>
      </c>
      <c r="O16" s="38">
        <v>0</v>
      </c>
      <c r="P16" s="38">
        <f t="shared" si="1"/>
        <v>1179017</v>
      </c>
      <c r="Q16" s="78">
        <v>0</v>
      </c>
      <c r="R16" s="38">
        <f t="shared" si="2"/>
        <v>0</v>
      </c>
    </row>
    <row r="17" spans="1:18">
      <c r="A17" s="880"/>
      <c r="B17" s="827" t="s">
        <v>340</v>
      </c>
      <c r="C17" s="35" t="s">
        <v>285</v>
      </c>
      <c r="D17" s="36"/>
      <c r="E17" s="38">
        <v>1375343</v>
      </c>
      <c r="F17" s="38">
        <v>0</v>
      </c>
      <c r="G17" s="38"/>
      <c r="H17" s="38">
        <v>821930.94</v>
      </c>
      <c r="I17" s="38">
        <v>1375343</v>
      </c>
      <c r="J17" s="38">
        <f t="shared" si="0"/>
        <v>1375343</v>
      </c>
      <c r="K17" s="38">
        <v>1375343</v>
      </c>
      <c r="L17" s="38"/>
      <c r="M17" s="38">
        <v>0</v>
      </c>
      <c r="N17" s="38">
        <v>0</v>
      </c>
      <c r="O17" s="38">
        <v>0</v>
      </c>
      <c r="P17" s="38">
        <f t="shared" si="1"/>
        <v>1375343</v>
      </c>
      <c r="Q17" s="78">
        <v>0</v>
      </c>
      <c r="R17" s="38">
        <f t="shared" si="2"/>
        <v>0</v>
      </c>
    </row>
    <row r="18" spans="1:18">
      <c r="A18" s="880"/>
      <c r="B18" s="827" t="s">
        <v>340</v>
      </c>
      <c r="C18" s="35" t="s">
        <v>341</v>
      </c>
      <c r="D18" s="36"/>
      <c r="E18" s="38">
        <v>802279</v>
      </c>
      <c r="F18" s="38">
        <v>0</v>
      </c>
      <c r="G18" s="38"/>
      <c r="H18" s="38">
        <v>537906.85</v>
      </c>
      <c r="I18" s="38">
        <v>802279</v>
      </c>
      <c r="J18" s="38">
        <f t="shared" si="0"/>
        <v>802279</v>
      </c>
      <c r="K18" s="38">
        <f>F18+J18</f>
        <v>802279</v>
      </c>
      <c r="L18" s="38"/>
      <c r="M18" s="38">
        <v>0</v>
      </c>
      <c r="N18" s="38">
        <v>0</v>
      </c>
      <c r="O18" s="38">
        <v>0</v>
      </c>
      <c r="P18" s="38">
        <f t="shared" si="1"/>
        <v>802279</v>
      </c>
      <c r="Q18" s="78">
        <v>0</v>
      </c>
      <c r="R18" s="38">
        <f t="shared" si="2"/>
        <v>0</v>
      </c>
    </row>
    <row r="19" spans="1:18">
      <c r="A19" s="880"/>
      <c r="B19" s="827" t="s">
        <v>340</v>
      </c>
      <c r="C19" s="35" t="s">
        <v>342</v>
      </c>
      <c r="D19" s="36"/>
      <c r="E19" s="38">
        <v>1631898</v>
      </c>
      <c r="F19" s="38">
        <v>0</v>
      </c>
      <c r="G19" s="38"/>
      <c r="H19" s="38">
        <v>694600.7</v>
      </c>
      <c r="I19" s="38">
        <v>1631898</v>
      </c>
      <c r="J19" s="38">
        <f t="shared" si="0"/>
        <v>1631898</v>
      </c>
      <c r="K19" s="38">
        <v>1631898</v>
      </c>
      <c r="L19" s="38"/>
      <c r="M19" s="38">
        <v>0</v>
      </c>
      <c r="N19" s="38">
        <v>0</v>
      </c>
      <c r="O19" s="38">
        <v>0</v>
      </c>
      <c r="P19" s="38">
        <f t="shared" si="1"/>
        <v>1631898</v>
      </c>
      <c r="Q19" s="78">
        <v>0</v>
      </c>
      <c r="R19" s="38">
        <f t="shared" si="2"/>
        <v>0</v>
      </c>
    </row>
    <row r="20" spans="1:18">
      <c r="A20" s="880"/>
      <c r="B20" s="827" t="s">
        <v>340</v>
      </c>
      <c r="C20" s="35" t="s">
        <v>343</v>
      </c>
      <c r="D20" s="36"/>
      <c r="E20" s="38">
        <v>557297</v>
      </c>
      <c r="F20" s="38">
        <v>0</v>
      </c>
      <c r="G20" s="38"/>
      <c r="H20" s="38">
        <v>472616.95</v>
      </c>
      <c r="I20" s="38">
        <v>557297</v>
      </c>
      <c r="J20" s="38">
        <v>557297</v>
      </c>
      <c r="K20" s="38">
        <v>557297</v>
      </c>
      <c r="L20" s="38"/>
      <c r="M20" s="38">
        <v>0</v>
      </c>
      <c r="N20" s="38">
        <v>0</v>
      </c>
      <c r="O20" s="38">
        <v>0</v>
      </c>
      <c r="P20" s="38">
        <f t="shared" si="1"/>
        <v>557297</v>
      </c>
      <c r="Q20" s="78">
        <v>0</v>
      </c>
      <c r="R20" s="38">
        <f t="shared" si="2"/>
        <v>0</v>
      </c>
    </row>
    <row r="21" spans="1:18">
      <c r="A21" s="880"/>
      <c r="B21" s="827" t="s">
        <v>340</v>
      </c>
      <c r="C21" s="35" t="s">
        <v>344</v>
      </c>
      <c r="D21" s="36"/>
      <c r="E21" s="38">
        <v>675616</v>
      </c>
      <c r="F21" s="38">
        <v>0</v>
      </c>
      <c r="G21" s="38"/>
      <c r="H21" s="38">
        <v>572957.16</v>
      </c>
      <c r="I21" s="38">
        <v>675616</v>
      </c>
      <c r="J21" s="38">
        <v>675616</v>
      </c>
      <c r="K21" s="38">
        <v>675616</v>
      </c>
      <c r="L21" s="38"/>
      <c r="M21" s="38">
        <v>0</v>
      </c>
      <c r="N21" s="38">
        <v>0</v>
      </c>
      <c r="O21" s="38">
        <v>0</v>
      </c>
      <c r="P21" s="38">
        <f t="shared" si="1"/>
        <v>675616</v>
      </c>
      <c r="Q21" s="78">
        <v>0</v>
      </c>
      <c r="R21" s="38">
        <f t="shared" si="2"/>
        <v>0</v>
      </c>
    </row>
    <row r="22" spans="1:18">
      <c r="A22" s="880"/>
      <c r="B22" s="827" t="s">
        <v>340</v>
      </c>
      <c r="C22" s="35" t="s">
        <v>345</v>
      </c>
      <c r="D22" s="36"/>
      <c r="E22" s="38">
        <v>2559745</v>
      </c>
      <c r="F22" s="38">
        <v>0</v>
      </c>
      <c r="G22" s="38"/>
      <c r="H22" s="38">
        <v>1248403.97</v>
      </c>
      <c r="I22" s="38">
        <v>2559745</v>
      </c>
      <c r="J22" s="38">
        <v>2559745</v>
      </c>
      <c r="K22" s="38">
        <v>2559745</v>
      </c>
      <c r="L22" s="38"/>
      <c r="M22" s="38">
        <v>0</v>
      </c>
      <c r="N22" s="38">
        <v>0</v>
      </c>
      <c r="O22" s="38">
        <v>0</v>
      </c>
      <c r="P22" s="38">
        <f t="shared" si="1"/>
        <v>2559745</v>
      </c>
      <c r="Q22" s="78">
        <v>0</v>
      </c>
      <c r="R22" s="38">
        <f t="shared" si="2"/>
        <v>0</v>
      </c>
    </row>
    <row r="23" spans="1:18">
      <c r="A23" s="880"/>
      <c r="B23" s="827" t="s">
        <v>340</v>
      </c>
      <c r="C23" s="35" t="s">
        <v>346</v>
      </c>
      <c r="D23" s="36"/>
      <c r="E23" s="38">
        <v>698256</v>
      </c>
      <c r="F23" s="38">
        <v>0</v>
      </c>
      <c r="G23" s="38"/>
      <c r="H23" s="38">
        <v>417357.12</v>
      </c>
      <c r="I23" s="38">
        <v>698256</v>
      </c>
      <c r="J23" s="38">
        <v>698256</v>
      </c>
      <c r="K23" s="38">
        <v>698256</v>
      </c>
      <c r="L23" s="38"/>
      <c r="M23" s="38">
        <v>0</v>
      </c>
      <c r="N23" s="38">
        <v>0</v>
      </c>
      <c r="O23" s="38">
        <v>0</v>
      </c>
      <c r="P23" s="38">
        <f t="shared" si="1"/>
        <v>698256</v>
      </c>
      <c r="Q23" s="78">
        <v>0</v>
      </c>
      <c r="R23" s="38">
        <f t="shared" si="2"/>
        <v>0</v>
      </c>
    </row>
    <row r="24" spans="1:18">
      <c r="A24" s="880"/>
      <c r="B24" s="827" t="s">
        <v>340</v>
      </c>
      <c r="C24" s="35" t="s">
        <v>347</v>
      </c>
      <c r="D24" s="36"/>
      <c r="E24" s="38">
        <v>1317400</v>
      </c>
      <c r="F24" s="38">
        <v>0</v>
      </c>
      <c r="G24" s="38"/>
      <c r="H24" s="38">
        <v>594770.25</v>
      </c>
      <c r="I24" s="38">
        <v>1317400</v>
      </c>
      <c r="J24" s="38">
        <v>1317400</v>
      </c>
      <c r="K24" s="38">
        <v>1317400</v>
      </c>
      <c r="L24" s="38"/>
      <c r="M24" s="38">
        <v>0</v>
      </c>
      <c r="N24" s="38">
        <v>0</v>
      </c>
      <c r="O24" s="38">
        <v>0</v>
      </c>
      <c r="P24" s="38">
        <f t="shared" si="1"/>
        <v>1317400</v>
      </c>
      <c r="Q24" s="78">
        <v>0</v>
      </c>
      <c r="R24" s="38">
        <f t="shared" si="2"/>
        <v>0</v>
      </c>
    </row>
    <row r="25" spans="1:18">
      <c r="A25" s="880"/>
      <c r="B25" s="827" t="s">
        <v>340</v>
      </c>
      <c r="C25" s="35" t="s">
        <v>348</v>
      </c>
      <c r="D25" s="36"/>
      <c r="E25" s="38">
        <v>394897</v>
      </c>
      <c r="F25" s="38">
        <v>0</v>
      </c>
      <c r="G25" s="38"/>
      <c r="H25" s="38">
        <v>218130.9</v>
      </c>
      <c r="I25" s="38">
        <v>394897</v>
      </c>
      <c r="J25" s="38">
        <v>394897</v>
      </c>
      <c r="K25" s="38">
        <v>394897</v>
      </c>
      <c r="L25" s="38"/>
      <c r="M25" s="38">
        <v>0</v>
      </c>
      <c r="N25" s="38">
        <v>0</v>
      </c>
      <c r="O25" s="38">
        <v>0</v>
      </c>
      <c r="P25" s="38">
        <f t="shared" si="1"/>
        <v>394897</v>
      </c>
      <c r="Q25" s="78">
        <v>0</v>
      </c>
      <c r="R25" s="38">
        <f t="shared" si="2"/>
        <v>0</v>
      </c>
    </row>
    <row r="26" spans="1:18">
      <c r="A26" s="880"/>
      <c r="B26" s="827" t="s">
        <v>340</v>
      </c>
      <c r="C26" s="35" t="s">
        <v>349</v>
      </c>
      <c r="D26" s="36"/>
      <c r="E26" s="38">
        <v>592345</v>
      </c>
      <c r="F26" s="38">
        <v>0</v>
      </c>
      <c r="G26" s="38"/>
      <c r="H26" s="38">
        <v>327196.34999999998</v>
      </c>
      <c r="I26" s="38">
        <v>592345</v>
      </c>
      <c r="J26" s="38">
        <v>592345</v>
      </c>
      <c r="K26" s="38">
        <v>592345</v>
      </c>
      <c r="L26" s="38"/>
      <c r="M26" s="38">
        <v>0</v>
      </c>
      <c r="N26" s="38">
        <v>0</v>
      </c>
      <c r="O26" s="38">
        <v>0</v>
      </c>
      <c r="P26" s="38">
        <f t="shared" si="1"/>
        <v>592345</v>
      </c>
      <c r="Q26" s="78">
        <v>0</v>
      </c>
      <c r="R26" s="38">
        <f t="shared" si="2"/>
        <v>0</v>
      </c>
    </row>
    <row r="27" spans="1:18">
      <c r="A27" s="880"/>
      <c r="B27" s="827" t="s">
        <v>340</v>
      </c>
      <c r="C27" s="35" t="s">
        <v>350</v>
      </c>
      <c r="D27" s="36"/>
      <c r="E27" s="38">
        <v>227437</v>
      </c>
      <c r="F27" s="38">
        <v>0</v>
      </c>
      <c r="G27" s="38"/>
      <c r="H27" s="38">
        <v>197772.02</v>
      </c>
      <c r="I27" s="38">
        <v>227437</v>
      </c>
      <c r="J27" s="38">
        <v>227437</v>
      </c>
      <c r="K27" s="38">
        <v>227437</v>
      </c>
      <c r="L27" s="38"/>
      <c r="M27" s="38">
        <v>0</v>
      </c>
      <c r="N27" s="38">
        <v>0</v>
      </c>
      <c r="O27" s="38">
        <v>0</v>
      </c>
      <c r="P27" s="38">
        <f t="shared" si="1"/>
        <v>227437</v>
      </c>
      <c r="Q27" s="78">
        <v>0</v>
      </c>
      <c r="R27" s="38">
        <f t="shared" si="2"/>
        <v>0</v>
      </c>
    </row>
    <row r="28" spans="1:18">
      <c r="A28" s="880"/>
      <c r="B28" s="827" t="s">
        <v>340</v>
      </c>
      <c r="C28" s="35" t="s">
        <v>351</v>
      </c>
      <c r="D28" s="36"/>
      <c r="E28" s="38">
        <v>740345</v>
      </c>
      <c r="F28" s="38">
        <v>0</v>
      </c>
      <c r="G28" s="38"/>
      <c r="H28" s="38">
        <v>420265.53</v>
      </c>
      <c r="I28" s="38">
        <v>740345</v>
      </c>
      <c r="J28" s="38">
        <v>740345</v>
      </c>
      <c r="K28" s="38">
        <v>740345</v>
      </c>
      <c r="L28" s="38"/>
      <c r="M28" s="38">
        <v>0</v>
      </c>
      <c r="N28" s="38">
        <v>0</v>
      </c>
      <c r="O28" s="38">
        <v>0</v>
      </c>
      <c r="P28" s="38">
        <f t="shared" si="1"/>
        <v>740345</v>
      </c>
      <c r="Q28" s="78">
        <v>0</v>
      </c>
      <c r="R28" s="38">
        <f t="shared" si="2"/>
        <v>0</v>
      </c>
    </row>
    <row r="29" spans="1:18">
      <c r="A29" s="880"/>
      <c r="B29" s="827" t="s">
        <v>340</v>
      </c>
      <c r="C29" s="35" t="s">
        <v>352</v>
      </c>
      <c r="D29" s="36"/>
      <c r="E29" s="38">
        <v>548214</v>
      </c>
      <c r="F29" s="38">
        <v>0</v>
      </c>
      <c r="G29" s="38"/>
      <c r="H29" s="38">
        <v>311200.08</v>
      </c>
      <c r="I29" s="38">
        <v>548214</v>
      </c>
      <c r="J29" s="38">
        <v>548214</v>
      </c>
      <c r="K29" s="38">
        <v>548214</v>
      </c>
      <c r="L29" s="38"/>
      <c r="M29" s="38">
        <v>0</v>
      </c>
      <c r="N29" s="38">
        <v>0</v>
      </c>
      <c r="O29" s="38">
        <v>0</v>
      </c>
      <c r="P29" s="38">
        <f t="shared" si="1"/>
        <v>548214</v>
      </c>
      <c r="Q29" s="78">
        <v>0</v>
      </c>
      <c r="R29" s="38">
        <f t="shared" si="2"/>
        <v>0</v>
      </c>
    </row>
    <row r="30" spans="1:18">
      <c r="A30" s="880"/>
      <c r="B30" s="827" t="s">
        <v>340</v>
      </c>
      <c r="C30" s="35" t="s">
        <v>353</v>
      </c>
      <c r="D30" s="36"/>
      <c r="E30" s="38">
        <v>581304</v>
      </c>
      <c r="F30" s="38">
        <v>0</v>
      </c>
      <c r="G30" s="38"/>
      <c r="H30" s="38">
        <v>492975.83</v>
      </c>
      <c r="I30" s="38">
        <v>581304</v>
      </c>
      <c r="J30" s="38">
        <v>581304</v>
      </c>
      <c r="K30" s="38">
        <v>581304</v>
      </c>
      <c r="L30" s="38"/>
      <c r="M30" s="38">
        <v>0</v>
      </c>
      <c r="N30" s="38">
        <v>0</v>
      </c>
      <c r="O30" s="38">
        <v>0</v>
      </c>
      <c r="P30" s="38">
        <f t="shared" si="1"/>
        <v>581304</v>
      </c>
      <c r="Q30" s="78">
        <v>0</v>
      </c>
      <c r="R30" s="38">
        <f t="shared" si="2"/>
        <v>0</v>
      </c>
    </row>
    <row r="31" spans="1:18">
      <c r="A31" s="880"/>
      <c r="B31" s="827" t="s">
        <v>340</v>
      </c>
      <c r="C31" s="35" t="s">
        <v>354</v>
      </c>
      <c r="D31" s="36"/>
      <c r="E31" s="38">
        <v>402194</v>
      </c>
      <c r="F31" s="38">
        <v>0</v>
      </c>
      <c r="G31" s="38"/>
      <c r="H31" s="38">
        <v>228310.34</v>
      </c>
      <c r="I31" s="38">
        <v>402194</v>
      </c>
      <c r="J31" s="38">
        <v>402194</v>
      </c>
      <c r="K31" s="38">
        <v>402194</v>
      </c>
      <c r="L31" s="38"/>
      <c r="M31" s="38">
        <v>0</v>
      </c>
      <c r="N31" s="38">
        <v>0</v>
      </c>
      <c r="O31" s="38">
        <v>0</v>
      </c>
      <c r="P31" s="38">
        <f t="shared" si="1"/>
        <v>402194</v>
      </c>
      <c r="Q31" s="78">
        <v>0</v>
      </c>
      <c r="R31" s="38">
        <f t="shared" si="2"/>
        <v>0</v>
      </c>
    </row>
    <row r="32" spans="1:18">
      <c r="A32" s="880"/>
      <c r="B32" s="827" t="s">
        <v>340</v>
      </c>
      <c r="C32" s="35" t="s">
        <v>355</v>
      </c>
      <c r="D32" s="36"/>
      <c r="E32" s="38">
        <v>989218</v>
      </c>
      <c r="F32" s="38">
        <v>0</v>
      </c>
      <c r="G32" s="38"/>
      <c r="H32" s="38">
        <v>588953.43000000005</v>
      </c>
      <c r="I32" s="38">
        <v>989218</v>
      </c>
      <c r="J32" s="38">
        <v>989218</v>
      </c>
      <c r="K32" s="38">
        <v>989218</v>
      </c>
      <c r="L32" s="38"/>
      <c r="M32" s="38">
        <v>0</v>
      </c>
      <c r="N32" s="38">
        <v>0</v>
      </c>
      <c r="O32" s="38">
        <v>0</v>
      </c>
      <c r="P32" s="38">
        <f t="shared" si="1"/>
        <v>989218</v>
      </c>
      <c r="Q32" s="78">
        <v>0</v>
      </c>
      <c r="R32" s="38">
        <f t="shared" si="2"/>
        <v>0</v>
      </c>
    </row>
    <row r="33" spans="1:18">
      <c r="A33" s="880"/>
      <c r="B33" s="827" t="s">
        <v>340</v>
      </c>
      <c r="C33" s="35" t="s">
        <v>356</v>
      </c>
      <c r="D33" s="36"/>
      <c r="E33" s="38">
        <v>250850</v>
      </c>
      <c r="F33" s="38">
        <v>0</v>
      </c>
      <c r="G33" s="38"/>
      <c r="H33" s="38">
        <v>218130.9</v>
      </c>
      <c r="I33" s="38">
        <v>250850</v>
      </c>
      <c r="J33" s="38">
        <v>250850</v>
      </c>
      <c r="K33" s="38">
        <v>250850</v>
      </c>
      <c r="L33" s="38"/>
      <c r="M33" s="38">
        <v>0</v>
      </c>
      <c r="N33" s="38">
        <v>0</v>
      </c>
      <c r="O33" s="38">
        <v>0</v>
      </c>
      <c r="P33" s="38">
        <f t="shared" si="1"/>
        <v>250850</v>
      </c>
      <c r="Q33" s="78">
        <v>0</v>
      </c>
      <c r="R33" s="38">
        <f t="shared" si="2"/>
        <v>0</v>
      </c>
    </row>
    <row r="34" spans="1:18">
      <c r="A34" s="880"/>
      <c r="B34" s="827" t="s">
        <v>340</v>
      </c>
      <c r="C34" s="35" t="s">
        <v>357</v>
      </c>
      <c r="D34" s="36"/>
      <c r="E34" s="38">
        <v>969489</v>
      </c>
      <c r="F34" s="38">
        <v>0</v>
      </c>
      <c r="G34" s="38"/>
      <c r="H34" s="38">
        <v>604771.48</v>
      </c>
      <c r="I34" s="38">
        <v>969489</v>
      </c>
      <c r="J34" s="38">
        <v>969489</v>
      </c>
      <c r="K34" s="38">
        <v>969489</v>
      </c>
      <c r="L34" s="38"/>
      <c r="M34" s="38">
        <v>0</v>
      </c>
      <c r="N34" s="38">
        <v>0</v>
      </c>
      <c r="O34" s="38">
        <v>0</v>
      </c>
      <c r="P34" s="38">
        <f t="shared" si="1"/>
        <v>969489</v>
      </c>
      <c r="Q34" s="78">
        <v>0</v>
      </c>
      <c r="R34" s="38">
        <f t="shared" si="2"/>
        <v>0</v>
      </c>
    </row>
    <row r="35" spans="1:18">
      <c r="A35" s="880"/>
      <c r="B35" s="827" t="s">
        <v>340</v>
      </c>
      <c r="C35" s="35" t="s">
        <v>358</v>
      </c>
      <c r="D35" s="36"/>
      <c r="E35" s="38">
        <v>995824</v>
      </c>
      <c r="F35" s="38">
        <v>0</v>
      </c>
      <c r="G35" s="38"/>
      <c r="H35" s="38">
        <v>1045923.84</v>
      </c>
      <c r="I35" s="38">
        <v>995824</v>
      </c>
      <c r="J35" s="38">
        <v>995824</v>
      </c>
      <c r="K35" s="38">
        <v>995824</v>
      </c>
      <c r="L35" s="38"/>
      <c r="M35" s="38">
        <v>0</v>
      </c>
      <c r="N35" s="38">
        <v>0</v>
      </c>
      <c r="O35" s="38">
        <v>0</v>
      </c>
      <c r="P35" s="38">
        <f t="shared" si="1"/>
        <v>995824</v>
      </c>
      <c r="Q35" s="78">
        <v>0</v>
      </c>
      <c r="R35" s="38">
        <f t="shared" si="2"/>
        <v>0</v>
      </c>
    </row>
    <row r="36" spans="1:18">
      <c r="A36" s="880"/>
      <c r="B36" s="827" t="s">
        <v>340</v>
      </c>
      <c r="C36" s="35" t="s">
        <v>359</v>
      </c>
      <c r="D36" s="36"/>
      <c r="E36" s="38">
        <v>739838</v>
      </c>
      <c r="F36" s="38">
        <v>0</v>
      </c>
      <c r="G36" s="38"/>
      <c r="H36" s="38">
        <v>519151.54</v>
      </c>
      <c r="I36" s="38">
        <v>739838</v>
      </c>
      <c r="J36" s="38">
        <v>739838</v>
      </c>
      <c r="K36" s="38">
        <v>739838</v>
      </c>
      <c r="L36" s="38"/>
      <c r="M36" s="38">
        <v>0</v>
      </c>
      <c r="N36" s="38">
        <v>0</v>
      </c>
      <c r="O36" s="38">
        <v>0</v>
      </c>
      <c r="P36" s="38">
        <f t="shared" si="1"/>
        <v>739838</v>
      </c>
      <c r="Q36" s="78">
        <v>0</v>
      </c>
      <c r="R36" s="38">
        <f t="shared" si="2"/>
        <v>0</v>
      </c>
    </row>
    <row r="37" spans="1:18">
      <c r="A37" s="884"/>
      <c r="B37" s="834" t="s">
        <v>340</v>
      </c>
      <c r="C37" s="40" t="s">
        <v>360</v>
      </c>
      <c r="D37" s="36"/>
      <c r="E37" s="38">
        <v>359552</v>
      </c>
      <c r="F37" s="38">
        <v>0</v>
      </c>
      <c r="G37" s="38"/>
      <c r="H37" s="38">
        <v>312654.28999999998</v>
      </c>
      <c r="I37" s="38">
        <v>359552</v>
      </c>
      <c r="J37" s="38">
        <v>359552</v>
      </c>
      <c r="K37" s="38">
        <v>359552</v>
      </c>
      <c r="L37" s="38"/>
      <c r="M37" s="38">
        <v>0</v>
      </c>
      <c r="N37" s="81">
        <v>0</v>
      </c>
      <c r="O37" s="38">
        <v>0</v>
      </c>
      <c r="P37" s="38">
        <f t="shared" si="1"/>
        <v>359552</v>
      </c>
      <c r="Q37" s="837">
        <v>0</v>
      </c>
      <c r="R37" s="81">
        <f t="shared" si="2"/>
        <v>0</v>
      </c>
    </row>
    <row r="38" spans="1:18" s="916" customFormat="1">
      <c r="A38" s="890"/>
      <c r="B38" s="914" t="s">
        <v>414</v>
      </c>
      <c r="C38" s="892" t="s">
        <v>23</v>
      </c>
      <c r="D38" s="897"/>
      <c r="E38" s="899">
        <f>SUM(E10:E37)</f>
        <v>24664061</v>
      </c>
      <c r="F38" s="899">
        <f t="shared" ref="F38:R38" si="5">SUM(F10:F37)</f>
        <v>0</v>
      </c>
      <c r="G38" s="899">
        <f t="shared" si="5"/>
        <v>0</v>
      </c>
      <c r="H38" s="899">
        <f t="shared" si="5"/>
        <v>15170102.339999996</v>
      </c>
      <c r="I38" s="899">
        <f t="shared" si="5"/>
        <v>24664061</v>
      </c>
      <c r="J38" s="899">
        <f t="shared" si="5"/>
        <v>24664061</v>
      </c>
      <c r="K38" s="899">
        <f t="shared" si="5"/>
        <v>24664061</v>
      </c>
      <c r="L38" s="899">
        <f t="shared" si="5"/>
        <v>0</v>
      </c>
      <c r="M38" s="899">
        <f t="shared" si="5"/>
        <v>0</v>
      </c>
      <c r="N38" s="899">
        <f t="shared" si="5"/>
        <v>0</v>
      </c>
      <c r="O38" s="899">
        <f t="shared" si="5"/>
        <v>0</v>
      </c>
      <c r="P38" s="899">
        <f t="shared" si="5"/>
        <v>24664061</v>
      </c>
      <c r="Q38" s="899">
        <f t="shared" si="5"/>
        <v>0</v>
      </c>
      <c r="R38" s="899">
        <f t="shared" si="5"/>
        <v>0</v>
      </c>
    </row>
    <row r="39" spans="1:18" s="954" customFormat="1" ht="21" thickBot="1">
      <c r="A39" s="957"/>
      <c r="B39" s="972"/>
      <c r="C39" s="970" t="s">
        <v>23</v>
      </c>
      <c r="D39" s="973"/>
      <c r="E39" s="974">
        <f>E38+E9+E7</f>
        <v>25480256.969999999</v>
      </c>
      <c r="F39" s="975">
        <f t="shared" ref="F39:R39" si="6">F38+F9+F7</f>
        <v>0</v>
      </c>
      <c r="G39" s="975">
        <f t="shared" si="6"/>
        <v>0</v>
      </c>
      <c r="H39" s="975">
        <f t="shared" si="6"/>
        <v>15170102.339999996</v>
      </c>
      <c r="I39" s="975">
        <f t="shared" si="6"/>
        <v>24664061</v>
      </c>
      <c r="J39" s="975">
        <f t="shared" si="6"/>
        <v>25480256.969999999</v>
      </c>
      <c r="K39" s="975">
        <f t="shared" si="6"/>
        <v>25362822.969999999</v>
      </c>
      <c r="L39" s="975">
        <f t="shared" si="6"/>
        <v>0</v>
      </c>
      <c r="M39" s="975">
        <f t="shared" si="6"/>
        <v>0</v>
      </c>
      <c r="N39" s="975">
        <f t="shared" si="6"/>
        <v>0</v>
      </c>
      <c r="O39" s="975">
        <f t="shared" si="6"/>
        <v>10020</v>
      </c>
      <c r="P39" s="975">
        <f t="shared" si="6"/>
        <v>25372842.969999999</v>
      </c>
      <c r="Q39" s="975">
        <f t="shared" si="6"/>
        <v>0</v>
      </c>
      <c r="R39" s="975">
        <f t="shared" si="6"/>
        <v>107414</v>
      </c>
    </row>
    <row r="40" spans="1:18">
      <c r="A40" s="880"/>
      <c r="B40" s="1204" t="s">
        <v>24</v>
      </c>
      <c r="C40" s="1205"/>
      <c r="D40" s="830" t="s">
        <v>25</v>
      </c>
      <c r="E40" s="831"/>
      <c r="F40" s="831"/>
      <c r="G40" s="831"/>
      <c r="H40" s="831"/>
      <c r="I40" s="831"/>
      <c r="J40" s="831">
        <f>E40+F40-G40</f>
        <v>0</v>
      </c>
      <c r="K40" s="831"/>
      <c r="L40" s="831"/>
      <c r="M40" s="831"/>
      <c r="N40" s="831"/>
      <c r="O40" s="831"/>
      <c r="P40" s="831"/>
      <c r="Q40" s="832"/>
      <c r="R40" s="38"/>
    </row>
    <row r="41" spans="1:18">
      <c r="A41" s="880"/>
      <c r="B41" s="827" t="s">
        <v>18</v>
      </c>
      <c r="C41" s="35" t="s">
        <v>26</v>
      </c>
      <c r="D41" s="193"/>
      <c r="E41" s="38">
        <v>37608</v>
      </c>
      <c r="F41" s="38"/>
      <c r="G41" s="38"/>
      <c r="H41" s="38"/>
      <c r="I41" s="38"/>
      <c r="J41" s="38">
        <v>37608</v>
      </c>
      <c r="K41" s="38">
        <v>30835</v>
      </c>
      <c r="L41" s="38">
        <v>0</v>
      </c>
      <c r="M41" s="38">
        <v>0</v>
      </c>
      <c r="N41" s="38">
        <v>0</v>
      </c>
      <c r="O41" s="38">
        <v>1260</v>
      </c>
      <c r="P41" s="38">
        <f>K41+O41</f>
        <v>32095</v>
      </c>
      <c r="Q41" s="78"/>
      <c r="R41" s="38">
        <f>J41-P41</f>
        <v>5513</v>
      </c>
    </row>
    <row r="42" spans="1:18">
      <c r="A42" s="880"/>
      <c r="B42" s="827" t="s">
        <v>18</v>
      </c>
      <c r="C42" s="35" t="s">
        <v>27</v>
      </c>
      <c r="D42" s="193"/>
      <c r="E42" s="38">
        <v>502723</v>
      </c>
      <c r="F42" s="38"/>
      <c r="G42" s="38"/>
      <c r="H42" s="38"/>
      <c r="I42" s="38"/>
      <c r="J42" s="38">
        <v>502723</v>
      </c>
      <c r="K42" s="38">
        <v>431021</v>
      </c>
      <c r="L42" s="38">
        <v>0</v>
      </c>
      <c r="M42" s="38">
        <v>0</v>
      </c>
      <c r="N42" s="38">
        <v>0</v>
      </c>
      <c r="O42" s="38">
        <v>16896</v>
      </c>
      <c r="P42" s="38">
        <f>K42+O42</f>
        <v>447917</v>
      </c>
      <c r="Q42" s="78"/>
      <c r="R42" s="38">
        <f>J42-P42</f>
        <v>54806</v>
      </c>
    </row>
    <row r="43" spans="1:18" s="895" customFormat="1">
      <c r="A43" s="890"/>
      <c r="B43" s="922" t="s">
        <v>415</v>
      </c>
      <c r="C43" s="892" t="s">
        <v>23</v>
      </c>
      <c r="D43" s="926"/>
      <c r="E43" s="899">
        <f>SUM(E41:E42)</f>
        <v>540331</v>
      </c>
      <c r="F43" s="899">
        <f t="shared" ref="F43:R43" si="7">SUM(F41:F42)</f>
        <v>0</v>
      </c>
      <c r="G43" s="899">
        <f t="shared" si="7"/>
        <v>0</v>
      </c>
      <c r="H43" s="899">
        <f t="shared" si="7"/>
        <v>0</v>
      </c>
      <c r="I43" s="899">
        <f t="shared" si="7"/>
        <v>0</v>
      </c>
      <c r="J43" s="899">
        <f t="shared" si="7"/>
        <v>540331</v>
      </c>
      <c r="K43" s="899">
        <f t="shared" si="7"/>
        <v>461856</v>
      </c>
      <c r="L43" s="899">
        <f t="shared" si="7"/>
        <v>0</v>
      </c>
      <c r="M43" s="899">
        <f t="shared" si="7"/>
        <v>0</v>
      </c>
      <c r="N43" s="899">
        <f t="shared" si="7"/>
        <v>0</v>
      </c>
      <c r="O43" s="899">
        <f t="shared" si="7"/>
        <v>18156</v>
      </c>
      <c r="P43" s="899">
        <f t="shared" si="7"/>
        <v>480012</v>
      </c>
      <c r="Q43" s="899">
        <f t="shared" si="7"/>
        <v>0</v>
      </c>
      <c r="R43" s="899">
        <f t="shared" si="7"/>
        <v>60319</v>
      </c>
    </row>
    <row r="44" spans="1:18">
      <c r="A44" s="880"/>
      <c r="B44" s="827" t="s">
        <v>339</v>
      </c>
      <c r="C44" s="35" t="s">
        <v>361</v>
      </c>
      <c r="D44" s="193"/>
      <c r="E44" s="38">
        <v>11754485</v>
      </c>
      <c r="F44" s="38">
        <v>0</v>
      </c>
      <c r="G44" s="38">
        <v>0</v>
      </c>
      <c r="H44" s="38">
        <v>0</v>
      </c>
      <c r="I44" s="38">
        <v>0</v>
      </c>
      <c r="J44" s="38">
        <v>11754485</v>
      </c>
      <c r="K44" s="38">
        <v>0</v>
      </c>
      <c r="L44" s="38">
        <v>7909016.54</v>
      </c>
      <c r="M44" s="38">
        <v>0</v>
      </c>
      <c r="N44" s="38">
        <v>0</v>
      </c>
      <c r="O44" s="38">
        <v>158685.54999999999</v>
      </c>
      <c r="P44" s="38">
        <f>L44+O44</f>
        <v>8067702.0899999999</v>
      </c>
      <c r="Q44" s="38">
        <v>0</v>
      </c>
      <c r="R44" s="38">
        <f>J44-P44</f>
        <v>3686782.91</v>
      </c>
    </row>
    <row r="45" spans="1:18" s="895" customFormat="1">
      <c r="A45" s="890"/>
      <c r="B45" s="971" t="s">
        <v>416</v>
      </c>
      <c r="C45" s="892" t="s">
        <v>23</v>
      </c>
      <c r="D45" s="926"/>
      <c r="E45" s="899">
        <f>E44</f>
        <v>11754485</v>
      </c>
      <c r="F45" s="899">
        <f t="shared" ref="F45:R45" si="8">F44</f>
        <v>0</v>
      </c>
      <c r="G45" s="899">
        <f t="shared" si="8"/>
        <v>0</v>
      </c>
      <c r="H45" s="899">
        <f t="shared" si="8"/>
        <v>0</v>
      </c>
      <c r="I45" s="899">
        <f t="shared" si="8"/>
        <v>0</v>
      </c>
      <c r="J45" s="899">
        <f t="shared" si="8"/>
        <v>11754485</v>
      </c>
      <c r="K45" s="899">
        <f t="shared" si="8"/>
        <v>0</v>
      </c>
      <c r="L45" s="899">
        <f t="shared" si="8"/>
        <v>7909016.54</v>
      </c>
      <c r="M45" s="899">
        <f t="shared" si="8"/>
        <v>0</v>
      </c>
      <c r="N45" s="899">
        <f t="shared" si="8"/>
        <v>0</v>
      </c>
      <c r="O45" s="899">
        <f t="shared" si="8"/>
        <v>158685.54999999999</v>
      </c>
      <c r="P45" s="899">
        <f t="shared" si="8"/>
        <v>8067702.0899999999</v>
      </c>
      <c r="Q45" s="899">
        <f t="shared" si="8"/>
        <v>0</v>
      </c>
      <c r="R45" s="899">
        <f t="shared" si="8"/>
        <v>3686782.91</v>
      </c>
    </row>
    <row r="46" spans="1:18">
      <c r="A46" s="880"/>
      <c r="B46" s="847" t="s">
        <v>362</v>
      </c>
      <c r="C46" s="35" t="s">
        <v>185</v>
      </c>
      <c r="D46" s="193"/>
      <c r="E46" s="38">
        <v>732530</v>
      </c>
      <c r="F46" s="38">
        <v>0</v>
      </c>
      <c r="G46" s="38"/>
      <c r="H46" s="38"/>
      <c r="I46" s="38"/>
      <c r="J46" s="38">
        <v>732530</v>
      </c>
      <c r="K46" s="38"/>
      <c r="L46" s="38">
        <v>732530</v>
      </c>
      <c r="M46" s="38"/>
      <c r="N46" s="38"/>
      <c r="O46" s="38">
        <v>0</v>
      </c>
      <c r="P46" s="38">
        <v>732530</v>
      </c>
      <c r="Q46" s="38"/>
      <c r="R46" s="38"/>
    </row>
    <row r="47" spans="1:18" s="895" customFormat="1">
      <c r="A47" s="890"/>
      <c r="B47" s="914" t="s">
        <v>417</v>
      </c>
      <c r="C47" s="892" t="s">
        <v>23</v>
      </c>
      <c r="D47" s="926"/>
      <c r="E47" s="899">
        <f>E46</f>
        <v>732530</v>
      </c>
      <c r="F47" s="899">
        <f t="shared" ref="F47:R47" si="9">F46</f>
        <v>0</v>
      </c>
      <c r="G47" s="899">
        <f t="shared" si="9"/>
        <v>0</v>
      </c>
      <c r="H47" s="899">
        <f t="shared" si="9"/>
        <v>0</v>
      </c>
      <c r="I47" s="899">
        <f t="shared" si="9"/>
        <v>0</v>
      </c>
      <c r="J47" s="899">
        <f t="shared" si="9"/>
        <v>732530</v>
      </c>
      <c r="K47" s="899">
        <f t="shared" si="9"/>
        <v>0</v>
      </c>
      <c r="L47" s="899">
        <f t="shared" si="9"/>
        <v>732530</v>
      </c>
      <c r="M47" s="899">
        <f t="shared" si="9"/>
        <v>0</v>
      </c>
      <c r="N47" s="899">
        <f t="shared" si="9"/>
        <v>0</v>
      </c>
      <c r="O47" s="899">
        <f t="shared" si="9"/>
        <v>0</v>
      </c>
      <c r="P47" s="899">
        <f t="shared" si="9"/>
        <v>732530</v>
      </c>
      <c r="Q47" s="899">
        <f t="shared" si="9"/>
        <v>0</v>
      </c>
      <c r="R47" s="899">
        <f t="shared" si="9"/>
        <v>0</v>
      </c>
    </row>
    <row r="48" spans="1:18" s="954" customFormat="1" ht="21" thickBot="1">
      <c r="A48" s="950"/>
      <c r="B48" s="969"/>
      <c r="C48" s="970" t="s">
        <v>23</v>
      </c>
      <c r="D48" s="952"/>
      <c r="E48" s="948">
        <f>E43+E45+E47</f>
        <v>13027346</v>
      </c>
      <c r="F48" s="948">
        <f t="shared" ref="F48:R48" si="10">F43+F45+F47</f>
        <v>0</v>
      </c>
      <c r="G48" s="948">
        <f t="shared" si="10"/>
        <v>0</v>
      </c>
      <c r="H48" s="948">
        <f t="shared" si="10"/>
        <v>0</v>
      </c>
      <c r="I48" s="948">
        <f t="shared" si="10"/>
        <v>0</v>
      </c>
      <c r="J48" s="948">
        <f t="shared" si="10"/>
        <v>13027346</v>
      </c>
      <c r="K48" s="948">
        <f t="shared" si="10"/>
        <v>461856</v>
      </c>
      <c r="L48" s="948">
        <f t="shared" si="10"/>
        <v>8641546.5399999991</v>
      </c>
      <c r="M48" s="948">
        <f t="shared" si="10"/>
        <v>0</v>
      </c>
      <c r="N48" s="948">
        <f t="shared" si="10"/>
        <v>0</v>
      </c>
      <c r="O48" s="948">
        <f t="shared" si="10"/>
        <v>176841.55</v>
      </c>
      <c r="P48" s="948">
        <f t="shared" si="10"/>
        <v>9280244.0899999999</v>
      </c>
      <c r="Q48" s="948">
        <f t="shared" si="10"/>
        <v>0</v>
      </c>
      <c r="R48" s="948">
        <f t="shared" si="10"/>
        <v>3747101.91</v>
      </c>
    </row>
    <row r="49" spans="1:18">
      <c r="A49" s="880"/>
      <c r="B49" s="1206" t="s">
        <v>28</v>
      </c>
      <c r="C49" s="1207"/>
      <c r="D49" s="830" t="s">
        <v>29</v>
      </c>
      <c r="E49" s="831"/>
      <c r="F49" s="831"/>
      <c r="G49" s="831"/>
      <c r="H49" s="831"/>
      <c r="I49" s="831"/>
      <c r="J49" s="831"/>
      <c r="K49" s="831"/>
      <c r="L49" s="831"/>
      <c r="M49" s="831"/>
      <c r="N49" s="831"/>
      <c r="O49" s="831"/>
      <c r="P49" s="831"/>
      <c r="Q49" s="832"/>
      <c r="R49" s="831"/>
    </row>
    <row r="50" spans="1:18">
      <c r="A50" s="880"/>
      <c r="B50" s="827" t="s">
        <v>18</v>
      </c>
      <c r="C50" s="35" t="s">
        <v>30</v>
      </c>
      <c r="D50" s="193"/>
      <c r="E50" s="38">
        <v>41397</v>
      </c>
      <c r="F50" s="38"/>
      <c r="G50" s="38"/>
      <c r="H50" s="38"/>
      <c r="I50" s="38"/>
      <c r="J50" s="38">
        <f t="shared" ref="J50:J59" si="11">E50</f>
        <v>41397</v>
      </c>
      <c r="K50" s="38">
        <v>41397</v>
      </c>
      <c r="L50" s="38"/>
      <c r="M50" s="38"/>
      <c r="N50" s="38"/>
      <c r="O50" s="38">
        <v>0</v>
      </c>
      <c r="P50" s="38">
        <f t="shared" ref="P50:P60" si="12">K50+O50</f>
        <v>41397</v>
      </c>
      <c r="Q50" s="78"/>
      <c r="R50" s="38">
        <f t="shared" ref="R50:R60" si="13">J50-P50</f>
        <v>0</v>
      </c>
    </row>
    <row r="51" spans="1:18">
      <c r="A51" s="880"/>
      <c r="B51" s="827" t="s">
        <v>18</v>
      </c>
      <c r="C51" s="35" t="s">
        <v>31</v>
      </c>
      <c r="D51" s="193"/>
      <c r="E51" s="38">
        <v>17510</v>
      </c>
      <c r="F51" s="38"/>
      <c r="G51" s="38"/>
      <c r="H51" s="38"/>
      <c r="I51" s="38"/>
      <c r="J51" s="38">
        <f t="shared" si="11"/>
        <v>17510</v>
      </c>
      <c r="K51" s="38">
        <v>17510</v>
      </c>
      <c r="L51" s="38"/>
      <c r="M51" s="38"/>
      <c r="N51" s="38"/>
      <c r="O51" s="38">
        <v>0</v>
      </c>
      <c r="P51" s="38">
        <f t="shared" si="12"/>
        <v>17510</v>
      </c>
      <c r="Q51" s="78"/>
      <c r="R51" s="38">
        <f t="shared" si="13"/>
        <v>0</v>
      </c>
    </row>
    <row r="52" spans="1:18">
      <c r="A52" s="880"/>
      <c r="B52" s="827" t="s">
        <v>18</v>
      </c>
      <c r="C52" s="35" t="s">
        <v>32</v>
      </c>
      <c r="D52" s="193"/>
      <c r="E52" s="38">
        <v>21895.78</v>
      </c>
      <c r="F52" s="38"/>
      <c r="G52" s="38"/>
      <c r="H52" s="38"/>
      <c r="I52" s="38"/>
      <c r="J52" s="38">
        <f t="shared" si="11"/>
        <v>21895.78</v>
      </c>
      <c r="K52" s="38">
        <v>21895.78</v>
      </c>
      <c r="L52" s="38"/>
      <c r="M52" s="38"/>
      <c r="N52" s="38"/>
      <c r="O52" s="38">
        <v>0</v>
      </c>
      <c r="P52" s="38">
        <f t="shared" si="12"/>
        <v>21895.78</v>
      </c>
      <c r="Q52" s="78"/>
      <c r="R52" s="38">
        <f t="shared" si="13"/>
        <v>0</v>
      </c>
    </row>
    <row r="53" spans="1:18">
      <c r="A53" s="880"/>
      <c r="B53" s="827" t="s">
        <v>18</v>
      </c>
      <c r="C53" s="35" t="s">
        <v>33</v>
      </c>
      <c r="D53" s="193"/>
      <c r="E53" s="38">
        <v>2900</v>
      </c>
      <c r="F53" s="38"/>
      <c r="G53" s="38"/>
      <c r="H53" s="38"/>
      <c r="I53" s="38"/>
      <c r="J53" s="38">
        <f t="shared" si="11"/>
        <v>2900</v>
      </c>
      <c r="K53" s="38">
        <v>2900</v>
      </c>
      <c r="L53" s="38"/>
      <c r="M53" s="38"/>
      <c r="N53" s="38"/>
      <c r="O53" s="38">
        <v>0</v>
      </c>
      <c r="P53" s="38">
        <f t="shared" si="12"/>
        <v>2900</v>
      </c>
      <c r="Q53" s="78"/>
      <c r="R53" s="38">
        <f t="shared" si="13"/>
        <v>0</v>
      </c>
    </row>
    <row r="54" spans="1:18">
      <c r="A54" s="880"/>
      <c r="B54" s="834" t="s">
        <v>18</v>
      </c>
      <c r="C54" s="35" t="s">
        <v>34</v>
      </c>
      <c r="D54" s="193"/>
      <c r="E54" s="38">
        <v>17800</v>
      </c>
      <c r="F54" s="38"/>
      <c r="G54" s="38"/>
      <c r="H54" s="38"/>
      <c r="I54" s="38"/>
      <c r="J54" s="38">
        <f t="shared" si="11"/>
        <v>17800</v>
      </c>
      <c r="K54" s="38">
        <v>17800</v>
      </c>
      <c r="L54" s="38"/>
      <c r="M54" s="38"/>
      <c r="N54" s="38"/>
      <c r="O54" s="38">
        <v>0</v>
      </c>
      <c r="P54" s="38">
        <f t="shared" si="12"/>
        <v>17800</v>
      </c>
      <c r="Q54" s="78"/>
      <c r="R54" s="38">
        <f t="shared" si="13"/>
        <v>0</v>
      </c>
    </row>
    <row r="55" spans="1:18">
      <c r="A55" s="880" t="s">
        <v>65</v>
      </c>
      <c r="B55" s="827" t="s">
        <v>18</v>
      </c>
      <c r="C55" s="35" t="s">
        <v>30</v>
      </c>
      <c r="D55" s="193"/>
      <c r="E55" s="38">
        <v>28254</v>
      </c>
      <c r="F55" s="38"/>
      <c r="G55" s="38"/>
      <c r="H55" s="38"/>
      <c r="I55" s="38"/>
      <c r="J55" s="38">
        <f t="shared" si="11"/>
        <v>28254</v>
      </c>
      <c r="K55" s="38">
        <v>28254</v>
      </c>
      <c r="L55" s="38"/>
      <c r="M55" s="38"/>
      <c r="N55" s="38"/>
      <c r="O55" s="38">
        <v>0</v>
      </c>
      <c r="P55" s="38">
        <f t="shared" si="12"/>
        <v>28254</v>
      </c>
      <c r="Q55" s="78"/>
      <c r="R55" s="38">
        <f t="shared" si="13"/>
        <v>0</v>
      </c>
    </row>
    <row r="56" spans="1:18">
      <c r="A56" s="880" t="s">
        <v>65</v>
      </c>
      <c r="B56" s="834" t="s">
        <v>18</v>
      </c>
      <c r="C56" s="157" t="s">
        <v>66</v>
      </c>
      <c r="D56" s="828"/>
      <c r="E56" s="81">
        <v>28000</v>
      </c>
      <c r="F56" s="81"/>
      <c r="G56" s="81"/>
      <c r="H56" s="81"/>
      <c r="I56" s="81"/>
      <c r="J56" s="81">
        <f t="shared" si="11"/>
        <v>28000</v>
      </c>
      <c r="K56" s="81">
        <v>28000</v>
      </c>
      <c r="L56" s="81"/>
      <c r="M56" s="81"/>
      <c r="N56" s="81"/>
      <c r="O56" s="81"/>
      <c r="P56" s="38">
        <f t="shared" si="12"/>
        <v>28000</v>
      </c>
      <c r="Q56" s="78"/>
      <c r="R56" s="38">
        <f t="shared" si="13"/>
        <v>0</v>
      </c>
    </row>
    <row r="57" spans="1:18">
      <c r="A57" s="880"/>
      <c r="B57" s="827" t="s">
        <v>18</v>
      </c>
      <c r="C57" s="35" t="s">
        <v>91</v>
      </c>
      <c r="D57" s="193"/>
      <c r="E57" s="38">
        <v>24770</v>
      </c>
      <c r="F57" s="38"/>
      <c r="G57" s="38"/>
      <c r="H57" s="38"/>
      <c r="I57" s="38"/>
      <c r="J57" s="38">
        <f t="shared" si="11"/>
        <v>24770</v>
      </c>
      <c r="K57" s="38">
        <v>24770</v>
      </c>
      <c r="L57" s="38"/>
      <c r="M57" s="38"/>
      <c r="N57" s="38"/>
      <c r="O57" s="38">
        <v>0</v>
      </c>
      <c r="P57" s="38">
        <f t="shared" si="12"/>
        <v>24770</v>
      </c>
      <c r="Q57" s="78"/>
      <c r="R57" s="38">
        <f t="shared" si="13"/>
        <v>0</v>
      </c>
    </row>
    <row r="58" spans="1:18">
      <c r="A58" s="880"/>
      <c r="B58" s="827" t="s">
        <v>92</v>
      </c>
      <c r="C58" s="35" t="s">
        <v>93</v>
      </c>
      <c r="D58" s="193"/>
      <c r="E58" s="38">
        <v>1250</v>
      </c>
      <c r="F58" s="38"/>
      <c r="G58" s="38"/>
      <c r="H58" s="38"/>
      <c r="I58" s="38"/>
      <c r="J58" s="38">
        <f t="shared" si="11"/>
        <v>1250</v>
      </c>
      <c r="K58" s="38">
        <v>1250</v>
      </c>
      <c r="L58" s="38"/>
      <c r="M58" s="38"/>
      <c r="N58" s="38"/>
      <c r="O58" s="38">
        <v>0</v>
      </c>
      <c r="P58" s="38">
        <f t="shared" si="12"/>
        <v>1250</v>
      </c>
      <c r="Q58" s="78"/>
      <c r="R58" s="38">
        <f t="shared" si="13"/>
        <v>0</v>
      </c>
    </row>
    <row r="59" spans="1:18">
      <c r="A59" s="880"/>
      <c r="B59" s="834" t="s">
        <v>18</v>
      </c>
      <c r="C59" s="157" t="s">
        <v>94</v>
      </c>
      <c r="D59" s="828"/>
      <c r="E59" s="81">
        <v>8850</v>
      </c>
      <c r="F59" s="81"/>
      <c r="G59" s="81"/>
      <c r="H59" s="81"/>
      <c r="I59" s="81"/>
      <c r="J59" s="81">
        <f t="shared" si="11"/>
        <v>8850</v>
      </c>
      <c r="K59" s="81">
        <v>8850</v>
      </c>
      <c r="L59" s="81"/>
      <c r="M59" s="81"/>
      <c r="N59" s="81"/>
      <c r="O59" s="81">
        <v>0</v>
      </c>
      <c r="P59" s="38">
        <f t="shared" si="12"/>
        <v>8850</v>
      </c>
      <c r="Q59" s="78"/>
      <c r="R59" s="38">
        <f t="shared" si="13"/>
        <v>0</v>
      </c>
    </row>
    <row r="60" spans="1:18" ht="21" thickBot="1">
      <c r="A60" s="880"/>
      <c r="B60" s="834" t="s">
        <v>18</v>
      </c>
      <c r="C60" s="835" t="s">
        <v>95</v>
      </c>
      <c r="D60" s="836"/>
      <c r="E60" s="81">
        <v>15150</v>
      </c>
      <c r="F60" s="81">
        <v>0</v>
      </c>
      <c r="G60" s="81"/>
      <c r="H60" s="81"/>
      <c r="I60" s="81"/>
      <c r="J60" s="81">
        <f>E60+F60-G60</f>
        <v>15150</v>
      </c>
      <c r="K60" s="81">
        <v>15150</v>
      </c>
      <c r="L60" s="81"/>
      <c r="M60" s="81"/>
      <c r="N60" s="81"/>
      <c r="O60" s="81">
        <v>0</v>
      </c>
      <c r="P60" s="81">
        <f t="shared" si="12"/>
        <v>15150</v>
      </c>
      <c r="Q60" s="837"/>
      <c r="R60" s="38">
        <f t="shared" si="13"/>
        <v>0</v>
      </c>
    </row>
    <row r="61" spans="1:18" s="5" customFormat="1" ht="21" thickBot="1">
      <c r="A61" s="886"/>
      <c r="B61" s="902" t="s">
        <v>415</v>
      </c>
      <c r="C61" s="903" t="s">
        <v>23</v>
      </c>
      <c r="D61" s="58"/>
      <c r="E61" s="59">
        <f>SUM(E50:E60)</f>
        <v>207776.78</v>
      </c>
      <c r="F61" s="59">
        <f t="shared" ref="F61:R61" si="14">SUM(F50:F60)</f>
        <v>0</v>
      </c>
      <c r="G61" s="59">
        <f t="shared" si="14"/>
        <v>0</v>
      </c>
      <c r="H61" s="59">
        <f t="shared" si="14"/>
        <v>0</v>
      </c>
      <c r="I61" s="59">
        <f t="shared" si="14"/>
        <v>0</v>
      </c>
      <c r="J61" s="59">
        <f t="shared" si="14"/>
        <v>207776.78</v>
      </c>
      <c r="K61" s="59">
        <f t="shared" si="14"/>
        <v>207776.78</v>
      </c>
      <c r="L61" s="59">
        <f t="shared" si="14"/>
        <v>0</v>
      </c>
      <c r="M61" s="59">
        <f t="shared" si="14"/>
        <v>0</v>
      </c>
      <c r="N61" s="59">
        <f t="shared" si="14"/>
        <v>0</v>
      </c>
      <c r="O61" s="59">
        <f t="shared" si="14"/>
        <v>0</v>
      </c>
      <c r="P61" s="59">
        <f t="shared" si="14"/>
        <v>207776.78</v>
      </c>
      <c r="Q61" s="59">
        <f t="shared" si="14"/>
        <v>0</v>
      </c>
      <c r="R61" s="59">
        <f t="shared" si="14"/>
        <v>0</v>
      </c>
    </row>
    <row r="62" spans="1:18">
      <c r="A62" s="880"/>
      <c r="B62" s="834" t="s">
        <v>36</v>
      </c>
      <c r="C62" s="35" t="s">
        <v>37</v>
      </c>
      <c r="D62" s="193"/>
      <c r="E62" s="38">
        <v>19616</v>
      </c>
      <c r="F62" s="38"/>
      <c r="G62" s="38"/>
      <c r="H62" s="38"/>
      <c r="I62" s="38"/>
      <c r="J62" s="38">
        <v>19616</v>
      </c>
      <c r="K62" s="38">
        <v>19616</v>
      </c>
      <c r="L62" s="38"/>
      <c r="M62" s="38"/>
      <c r="N62" s="38"/>
      <c r="O62" s="38">
        <v>0</v>
      </c>
      <c r="P62" s="38">
        <f t="shared" ref="P62:P70" si="15">K62+O62</f>
        <v>19616</v>
      </c>
      <c r="Q62" s="78"/>
      <c r="R62" s="38">
        <f t="shared" ref="R62:R69" si="16">J62-P62</f>
        <v>0</v>
      </c>
    </row>
    <row r="63" spans="1:18" ht="40.5">
      <c r="A63" s="880"/>
      <c r="B63" s="834" t="s">
        <v>36</v>
      </c>
      <c r="C63" s="35" t="s">
        <v>38</v>
      </c>
      <c r="D63" s="193"/>
      <c r="E63" s="38">
        <v>15750</v>
      </c>
      <c r="F63" s="38"/>
      <c r="G63" s="38"/>
      <c r="H63" s="38"/>
      <c r="I63" s="38"/>
      <c r="J63" s="38">
        <v>15750</v>
      </c>
      <c r="K63" s="38">
        <v>15750</v>
      </c>
      <c r="L63" s="38"/>
      <c r="M63" s="38"/>
      <c r="N63" s="38"/>
      <c r="O63" s="38">
        <v>0</v>
      </c>
      <c r="P63" s="38">
        <f t="shared" si="15"/>
        <v>15750</v>
      </c>
      <c r="Q63" s="78"/>
      <c r="R63" s="38">
        <f t="shared" si="16"/>
        <v>0</v>
      </c>
    </row>
    <row r="64" spans="1:18">
      <c r="A64" s="880"/>
      <c r="B64" s="834" t="s">
        <v>36</v>
      </c>
      <c r="C64" s="157" t="s">
        <v>39</v>
      </c>
      <c r="D64" s="193"/>
      <c r="E64" s="38">
        <v>26316</v>
      </c>
      <c r="F64" s="38"/>
      <c r="G64" s="38"/>
      <c r="H64" s="38"/>
      <c r="I64" s="38"/>
      <c r="J64" s="38">
        <v>26316</v>
      </c>
      <c r="K64" s="38">
        <v>26316</v>
      </c>
      <c r="L64" s="38"/>
      <c r="M64" s="38"/>
      <c r="N64" s="38"/>
      <c r="O64" s="38">
        <v>0</v>
      </c>
      <c r="P64" s="38">
        <f t="shared" si="15"/>
        <v>26316</v>
      </c>
      <c r="Q64" s="78"/>
      <c r="R64" s="38">
        <f t="shared" si="16"/>
        <v>0</v>
      </c>
    </row>
    <row r="65" spans="1:18">
      <c r="A65" s="880"/>
      <c r="B65" s="834" t="s">
        <v>36</v>
      </c>
      <c r="C65" s="838" t="s">
        <v>40</v>
      </c>
      <c r="D65" s="833"/>
      <c r="E65" s="84">
        <v>28350</v>
      </c>
      <c r="F65" s="38"/>
      <c r="G65" s="84"/>
      <c r="H65" s="84"/>
      <c r="I65" s="84"/>
      <c r="J65" s="38">
        <v>28350</v>
      </c>
      <c r="K65" s="84">
        <v>28350</v>
      </c>
      <c r="L65" s="84"/>
      <c r="M65" s="84"/>
      <c r="N65" s="84"/>
      <c r="O65" s="38">
        <v>0</v>
      </c>
      <c r="P65" s="38">
        <f t="shared" si="15"/>
        <v>28350</v>
      </c>
      <c r="Q65" s="839"/>
      <c r="R65" s="38">
        <f t="shared" si="16"/>
        <v>0</v>
      </c>
    </row>
    <row r="66" spans="1:18">
      <c r="A66" s="880"/>
      <c r="B66" s="834" t="s">
        <v>36</v>
      </c>
      <c r="C66" s="838" t="s">
        <v>41</v>
      </c>
      <c r="D66" s="193"/>
      <c r="E66" s="38">
        <v>1999</v>
      </c>
      <c r="F66" s="38"/>
      <c r="G66" s="81"/>
      <c r="H66" s="81"/>
      <c r="I66" s="81"/>
      <c r="J66" s="38">
        <v>1999</v>
      </c>
      <c r="K66" s="38">
        <v>1999</v>
      </c>
      <c r="L66" s="38"/>
      <c r="M66" s="81"/>
      <c r="N66" s="81"/>
      <c r="O66" s="38">
        <v>0</v>
      </c>
      <c r="P66" s="38">
        <f t="shared" si="15"/>
        <v>1999</v>
      </c>
      <c r="Q66" s="78"/>
      <c r="R66" s="38">
        <f t="shared" si="16"/>
        <v>0</v>
      </c>
    </row>
    <row r="67" spans="1:18">
      <c r="A67" s="880"/>
      <c r="B67" s="834" t="s">
        <v>36</v>
      </c>
      <c r="C67" s="838" t="s">
        <v>41</v>
      </c>
      <c r="D67" s="833"/>
      <c r="E67" s="84">
        <v>1999</v>
      </c>
      <c r="F67" s="38"/>
      <c r="G67" s="38"/>
      <c r="H67" s="38"/>
      <c r="I67" s="38"/>
      <c r="J67" s="38">
        <v>1999</v>
      </c>
      <c r="K67" s="84">
        <v>1999</v>
      </c>
      <c r="L67" s="84"/>
      <c r="M67" s="38"/>
      <c r="N67" s="38"/>
      <c r="O67" s="38">
        <v>0</v>
      </c>
      <c r="P67" s="38">
        <f t="shared" si="15"/>
        <v>1999</v>
      </c>
      <c r="Q67" s="78"/>
      <c r="R67" s="38">
        <f t="shared" si="16"/>
        <v>0</v>
      </c>
    </row>
    <row r="68" spans="1:18">
      <c r="A68" s="880"/>
      <c r="B68" s="834" t="s">
        <v>42</v>
      </c>
      <c r="C68" s="838" t="s">
        <v>43</v>
      </c>
      <c r="D68" s="193"/>
      <c r="E68" s="81">
        <v>29435</v>
      </c>
      <c r="F68" s="38"/>
      <c r="G68" s="81"/>
      <c r="H68" s="38"/>
      <c r="I68" s="38"/>
      <c r="J68" s="38">
        <v>29435</v>
      </c>
      <c r="K68" s="38">
        <v>29435</v>
      </c>
      <c r="L68" s="38"/>
      <c r="M68" s="38"/>
      <c r="N68" s="81"/>
      <c r="O68" s="81">
        <v>0</v>
      </c>
      <c r="P68" s="38">
        <f t="shared" si="15"/>
        <v>29435</v>
      </c>
      <c r="Q68" s="78"/>
      <c r="R68" s="38">
        <f t="shared" si="16"/>
        <v>0</v>
      </c>
    </row>
    <row r="69" spans="1:18">
      <c r="A69" s="880"/>
      <c r="B69" s="834" t="s">
        <v>44</v>
      </c>
      <c r="C69" s="838" t="s">
        <v>45</v>
      </c>
      <c r="D69" s="193"/>
      <c r="E69" s="81">
        <v>49850</v>
      </c>
      <c r="F69" s="84"/>
      <c r="G69" s="81"/>
      <c r="H69" s="38"/>
      <c r="I69" s="38"/>
      <c r="J69" s="84">
        <v>49850</v>
      </c>
      <c r="K69" s="84">
        <v>49850</v>
      </c>
      <c r="L69" s="84"/>
      <c r="M69" s="38"/>
      <c r="N69" s="81"/>
      <c r="O69" s="81">
        <v>0</v>
      </c>
      <c r="P69" s="38">
        <f t="shared" si="15"/>
        <v>49850</v>
      </c>
      <c r="Q69" s="78"/>
      <c r="R69" s="38">
        <f t="shared" si="16"/>
        <v>0</v>
      </c>
    </row>
    <row r="70" spans="1:18" ht="40.5">
      <c r="A70" s="880"/>
      <c r="B70" s="834" t="s">
        <v>42</v>
      </c>
      <c r="C70" s="35" t="s">
        <v>46</v>
      </c>
      <c r="D70" s="840" t="s">
        <v>47</v>
      </c>
      <c r="E70" s="38">
        <v>10770</v>
      </c>
      <c r="F70" s="38">
        <v>0</v>
      </c>
      <c r="G70" s="38"/>
      <c r="H70" s="38"/>
      <c r="I70" s="38"/>
      <c r="J70" s="38">
        <v>10770</v>
      </c>
      <c r="K70" s="38">
        <v>10770</v>
      </c>
      <c r="L70" s="38"/>
      <c r="M70" s="38"/>
      <c r="N70" s="38"/>
      <c r="O70" s="38">
        <v>0</v>
      </c>
      <c r="P70" s="38">
        <f t="shared" si="15"/>
        <v>10770</v>
      </c>
      <c r="Q70" s="78"/>
      <c r="R70" s="38"/>
    </row>
    <row r="71" spans="1:18" ht="60.75">
      <c r="A71" s="880" t="s">
        <v>409</v>
      </c>
      <c r="B71" s="827" t="s">
        <v>412</v>
      </c>
      <c r="C71" s="35" t="s">
        <v>187</v>
      </c>
      <c r="D71" s="193"/>
      <c r="E71" s="38">
        <v>36192</v>
      </c>
      <c r="F71" s="38">
        <v>0</v>
      </c>
      <c r="G71" s="38"/>
      <c r="H71" s="38"/>
      <c r="I71" s="38"/>
      <c r="J71" s="38">
        <v>36192</v>
      </c>
      <c r="K71" s="38">
        <v>0</v>
      </c>
      <c r="L71" s="38">
        <v>36192</v>
      </c>
      <c r="M71" s="38"/>
      <c r="N71" s="38"/>
      <c r="O71" s="38">
        <v>0</v>
      </c>
      <c r="P71" s="38">
        <v>36192</v>
      </c>
      <c r="Q71" s="38"/>
      <c r="R71" s="38">
        <v>0</v>
      </c>
    </row>
    <row r="72" spans="1:18" ht="40.5">
      <c r="A72" s="880" t="s">
        <v>409</v>
      </c>
      <c r="B72" s="827" t="s">
        <v>412</v>
      </c>
      <c r="C72" s="35" t="s">
        <v>188</v>
      </c>
      <c r="D72" s="193"/>
      <c r="E72" s="38">
        <v>38976</v>
      </c>
      <c r="F72" s="38">
        <v>0</v>
      </c>
      <c r="G72" s="38"/>
      <c r="H72" s="38"/>
      <c r="I72" s="38"/>
      <c r="J72" s="38">
        <v>38976</v>
      </c>
      <c r="K72" s="38">
        <v>0</v>
      </c>
      <c r="L72" s="38">
        <v>38976</v>
      </c>
      <c r="M72" s="38"/>
      <c r="N72" s="38"/>
      <c r="O72" s="38">
        <v>0</v>
      </c>
      <c r="P72" s="38">
        <v>38976</v>
      </c>
      <c r="Q72" s="38"/>
      <c r="R72" s="38">
        <v>0</v>
      </c>
    </row>
    <row r="73" spans="1:18" ht="40.5">
      <c r="A73" s="880" t="s">
        <v>409</v>
      </c>
      <c r="B73" s="827" t="s">
        <v>412</v>
      </c>
      <c r="C73" s="35" t="s">
        <v>189</v>
      </c>
      <c r="D73" s="193"/>
      <c r="E73" s="38">
        <v>40971.599999999999</v>
      </c>
      <c r="F73" s="38">
        <v>0</v>
      </c>
      <c r="G73" s="38"/>
      <c r="H73" s="38"/>
      <c r="I73" s="38"/>
      <c r="J73" s="38">
        <v>40971.599999999999</v>
      </c>
      <c r="K73" s="38">
        <v>0</v>
      </c>
      <c r="L73" s="38">
        <v>40971.599999999999</v>
      </c>
      <c r="M73" s="38"/>
      <c r="N73" s="38"/>
      <c r="O73" s="38">
        <v>0</v>
      </c>
      <c r="P73" s="38">
        <v>40971.599999999999</v>
      </c>
      <c r="Q73" s="38"/>
      <c r="R73" s="38">
        <v>0</v>
      </c>
    </row>
    <row r="74" spans="1:18">
      <c r="A74" s="880" t="s">
        <v>409</v>
      </c>
      <c r="B74" s="827" t="s">
        <v>412</v>
      </c>
      <c r="C74" s="35" t="s">
        <v>191</v>
      </c>
      <c r="D74" s="193"/>
      <c r="E74" s="38">
        <v>24948</v>
      </c>
      <c r="F74" s="38">
        <v>0</v>
      </c>
      <c r="G74" s="38"/>
      <c r="H74" s="38"/>
      <c r="I74" s="38"/>
      <c r="J74" s="38">
        <v>24948</v>
      </c>
      <c r="K74" s="38">
        <v>0</v>
      </c>
      <c r="L74" s="38">
        <v>24948</v>
      </c>
      <c r="M74" s="38"/>
      <c r="N74" s="38"/>
      <c r="O74" s="38">
        <v>0</v>
      </c>
      <c r="P74" s="38">
        <v>24948</v>
      </c>
      <c r="Q74" s="38"/>
      <c r="R74" s="38">
        <v>0</v>
      </c>
    </row>
    <row r="75" spans="1:18">
      <c r="A75" s="880" t="s">
        <v>409</v>
      </c>
      <c r="B75" s="827" t="s">
        <v>412</v>
      </c>
      <c r="C75" s="35" t="s">
        <v>193</v>
      </c>
      <c r="D75" s="193"/>
      <c r="E75" s="38">
        <v>4200</v>
      </c>
      <c r="F75" s="38">
        <v>0</v>
      </c>
      <c r="G75" s="38"/>
      <c r="H75" s="38"/>
      <c r="I75" s="38"/>
      <c r="J75" s="38">
        <v>4200</v>
      </c>
      <c r="K75" s="38">
        <v>0</v>
      </c>
      <c r="L75" s="38">
        <v>4200</v>
      </c>
      <c r="M75" s="38"/>
      <c r="N75" s="38"/>
      <c r="O75" s="38">
        <v>0</v>
      </c>
      <c r="P75" s="38">
        <v>4200</v>
      </c>
      <c r="Q75" s="38"/>
      <c r="R75" s="38">
        <v>0</v>
      </c>
    </row>
    <row r="76" spans="1:18">
      <c r="A76" s="880" t="s">
        <v>409</v>
      </c>
      <c r="B76" s="827" t="s">
        <v>412</v>
      </c>
      <c r="C76" s="35" t="s">
        <v>195</v>
      </c>
      <c r="D76" s="193"/>
      <c r="E76" s="38">
        <v>4900</v>
      </c>
      <c r="F76" s="38">
        <v>0</v>
      </c>
      <c r="G76" s="38"/>
      <c r="H76" s="38"/>
      <c r="I76" s="38"/>
      <c r="J76" s="38">
        <v>4900</v>
      </c>
      <c r="K76" s="38">
        <v>0</v>
      </c>
      <c r="L76" s="38">
        <v>4900</v>
      </c>
      <c r="M76" s="38"/>
      <c r="N76" s="38"/>
      <c r="O76" s="38">
        <v>0</v>
      </c>
      <c r="P76" s="38">
        <v>4900</v>
      </c>
      <c r="Q76" s="38"/>
      <c r="R76" s="38">
        <v>0</v>
      </c>
    </row>
    <row r="77" spans="1:18">
      <c r="A77" s="880" t="s">
        <v>409</v>
      </c>
      <c r="B77" s="827" t="s">
        <v>412</v>
      </c>
      <c r="C77" s="842" t="s">
        <v>196</v>
      </c>
      <c r="D77" s="193"/>
      <c r="E77" s="38">
        <v>21940</v>
      </c>
      <c r="F77" s="38">
        <v>0</v>
      </c>
      <c r="G77" s="38"/>
      <c r="H77" s="38"/>
      <c r="I77" s="38"/>
      <c r="J77" s="38">
        <v>21940</v>
      </c>
      <c r="K77" s="38">
        <v>0</v>
      </c>
      <c r="L77" s="38">
        <v>21940</v>
      </c>
      <c r="M77" s="38"/>
      <c r="N77" s="38"/>
      <c r="O77" s="38">
        <v>0</v>
      </c>
      <c r="P77" s="38">
        <v>21940</v>
      </c>
      <c r="Q77" s="38"/>
      <c r="R77" s="38">
        <v>0</v>
      </c>
    </row>
    <row r="78" spans="1:18">
      <c r="A78" s="880" t="s">
        <v>409</v>
      </c>
      <c r="B78" s="827" t="s">
        <v>412</v>
      </c>
      <c r="C78" s="842" t="s">
        <v>198</v>
      </c>
      <c r="D78" s="193"/>
      <c r="E78" s="38">
        <v>30000</v>
      </c>
      <c r="F78" s="38">
        <v>0</v>
      </c>
      <c r="G78" s="38"/>
      <c r="H78" s="38"/>
      <c r="I78" s="38"/>
      <c r="J78" s="38">
        <v>30000</v>
      </c>
      <c r="K78" s="38">
        <v>0</v>
      </c>
      <c r="L78" s="38">
        <v>30000</v>
      </c>
      <c r="M78" s="38"/>
      <c r="N78" s="38"/>
      <c r="O78" s="38">
        <v>0</v>
      </c>
      <c r="P78" s="38">
        <v>30000</v>
      </c>
      <c r="Q78" s="38"/>
      <c r="R78" s="38">
        <v>0</v>
      </c>
    </row>
    <row r="79" spans="1:18" ht="40.5">
      <c r="A79" s="880" t="s">
        <v>409</v>
      </c>
      <c r="B79" s="827" t="s">
        <v>412</v>
      </c>
      <c r="C79" s="842" t="s">
        <v>200</v>
      </c>
      <c r="D79" s="193"/>
      <c r="E79" s="38">
        <v>4890</v>
      </c>
      <c r="F79" s="38">
        <v>0</v>
      </c>
      <c r="G79" s="38"/>
      <c r="H79" s="38"/>
      <c r="I79" s="38"/>
      <c r="J79" s="38">
        <v>4890</v>
      </c>
      <c r="K79" s="38">
        <v>0</v>
      </c>
      <c r="L79" s="38">
        <v>4890</v>
      </c>
      <c r="M79" s="38"/>
      <c r="N79" s="38"/>
      <c r="O79" s="38">
        <v>0</v>
      </c>
      <c r="P79" s="38">
        <v>4890</v>
      </c>
      <c r="Q79" s="38"/>
      <c r="R79" s="38">
        <v>0</v>
      </c>
    </row>
    <row r="80" spans="1:18">
      <c r="A80" s="880" t="s">
        <v>409</v>
      </c>
      <c r="B80" s="827" t="s">
        <v>412</v>
      </c>
      <c r="C80" s="842" t="s">
        <v>201</v>
      </c>
      <c r="D80" s="193"/>
      <c r="E80" s="38">
        <v>26500</v>
      </c>
      <c r="F80" s="38">
        <v>0</v>
      </c>
      <c r="G80" s="38"/>
      <c r="H80" s="38"/>
      <c r="I80" s="38"/>
      <c r="J80" s="38">
        <v>26500</v>
      </c>
      <c r="K80" s="38">
        <v>0</v>
      </c>
      <c r="L80" s="38">
        <v>26500</v>
      </c>
      <c r="M80" s="38"/>
      <c r="N80" s="38"/>
      <c r="O80" s="38">
        <v>0</v>
      </c>
      <c r="P80" s="38">
        <v>26500</v>
      </c>
      <c r="Q80" s="38"/>
      <c r="R80" s="38">
        <v>0</v>
      </c>
    </row>
    <row r="81" spans="1:18" ht="40.5">
      <c r="A81" s="880" t="s">
        <v>409</v>
      </c>
      <c r="B81" s="827" t="s">
        <v>412</v>
      </c>
      <c r="C81" s="842" t="s">
        <v>202</v>
      </c>
      <c r="D81" s="193"/>
      <c r="E81" s="38">
        <v>25500</v>
      </c>
      <c r="F81" s="38">
        <v>0</v>
      </c>
      <c r="G81" s="38"/>
      <c r="H81" s="38"/>
      <c r="I81" s="38"/>
      <c r="J81" s="38">
        <v>25500</v>
      </c>
      <c r="K81" s="38">
        <v>0</v>
      </c>
      <c r="L81" s="38">
        <v>25500</v>
      </c>
      <c r="M81" s="38"/>
      <c r="N81" s="38"/>
      <c r="O81" s="38">
        <v>0</v>
      </c>
      <c r="P81" s="38">
        <v>25500</v>
      </c>
      <c r="Q81" s="38"/>
      <c r="R81" s="38">
        <v>0</v>
      </c>
    </row>
    <row r="82" spans="1:18" ht="40.5">
      <c r="A82" s="880" t="s">
        <v>409</v>
      </c>
      <c r="B82" s="827" t="s">
        <v>412</v>
      </c>
      <c r="C82" s="842" t="s">
        <v>203</v>
      </c>
      <c r="D82" s="193"/>
      <c r="E82" s="38">
        <v>27900</v>
      </c>
      <c r="F82" s="38">
        <v>0</v>
      </c>
      <c r="G82" s="38"/>
      <c r="H82" s="38"/>
      <c r="I82" s="38"/>
      <c r="J82" s="38">
        <v>27900</v>
      </c>
      <c r="K82" s="38">
        <v>0</v>
      </c>
      <c r="L82" s="38">
        <v>27900</v>
      </c>
      <c r="M82" s="38"/>
      <c r="N82" s="38"/>
      <c r="O82" s="38">
        <v>0</v>
      </c>
      <c r="P82" s="38">
        <v>27900</v>
      </c>
      <c r="Q82" s="38"/>
      <c r="R82" s="38">
        <v>0</v>
      </c>
    </row>
    <row r="83" spans="1:18" ht="40.5">
      <c r="A83" s="880" t="s">
        <v>409</v>
      </c>
      <c r="B83" s="827" t="s">
        <v>412</v>
      </c>
      <c r="C83" s="843" t="s">
        <v>204</v>
      </c>
      <c r="D83" s="193"/>
      <c r="E83" s="78">
        <v>15000</v>
      </c>
      <c r="F83" s="38">
        <v>0</v>
      </c>
      <c r="G83" s="38"/>
      <c r="H83" s="38"/>
      <c r="I83" s="38"/>
      <c r="J83" s="78">
        <v>15000</v>
      </c>
      <c r="K83" s="38">
        <v>0</v>
      </c>
      <c r="L83" s="78">
        <v>15000</v>
      </c>
      <c r="M83" s="78"/>
      <c r="N83" s="38"/>
      <c r="O83" s="38">
        <v>0</v>
      </c>
      <c r="P83" s="78">
        <v>15000</v>
      </c>
      <c r="Q83" s="38"/>
      <c r="R83" s="38">
        <v>0</v>
      </c>
    </row>
    <row r="84" spans="1:18" ht="60.75">
      <c r="A84" s="880" t="s">
        <v>409</v>
      </c>
      <c r="B84" s="827" t="s">
        <v>412</v>
      </c>
      <c r="C84" s="185" t="s">
        <v>410</v>
      </c>
      <c r="D84" s="193" t="s">
        <v>411</v>
      </c>
      <c r="E84" s="78">
        <v>490000</v>
      </c>
      <c r="F84" s="38">
        <v>0</v>
      </c>
      <c r="G84" s="38"/>
      <c r="H84" s="38"/>
      <c r="I84" s="38"/>
      <c r="J84" s="78">
        <v>490000</v>
      </c>
      <c r="K84" s="38">
        <v>0</v>
      </c>
      <c r="L84" s="78">
        <v>490000</v>
      </c>
      <c r="M84" s="78"/>
      <c r="N84" s="38"/>
      <c r="O84" s="38">
        <v>0</v>
      </c>
      <c r="P84" s="78">
        <v>490000</v>
      </c>
      <c r="Q84" s="38">
        <v>0</v>
      </c>
      <c r="R84" s="38">
        <v>0</v>
      </c>
    </row>
    <row r="85" spans="1:18" ht="60.75">
      <c r="A85" s="880" t="s">
        <v>409</v>
      </c>
      <c r="B85" s="827" t="s">
        <v>412</v>
      </c>
      <c r="C85" s="185" t="s">
        <v>207</v>
      </c>
      <c r="D85" s="193" t="s">
        <v>411</v>
      </c>
      <c r="E85" s="38">
        <v>210000</v>
      </c>
      <c r="F85" s="38">
        <v>0</v>
      </c>
      <c r="G85" s="38"/>
      <c r="H85" s="38"/>
      <c r="I85" s="38"/>
      <c r="J85" s="38">
        <v>210000</v>
      </c>
      <c r="K85" s="38">
        <v>0</v>
      </c>
      <c r="L85" s="38">
        <v>210000</v>
      </c>
      <c r="M85" s="38"/>
      <c r="N85" s="38"/>
      <c r="O85" s="38">
        <v>0</v>
      </c>
      <c r="P85" s="38">
        <v>210000</v>
      </c>
      <c r="Q85" s="38">
        <v>0</v>
      </c>
      <c r="R85" s="38">
        <v>0</v>
      </c>
    </row>
    <row r="86" spans="1:18" ht="81">
      <c r="A86" s="880" t="s">
        <v>409</v>
      </c>
      <c r="B86" s="827" t="s">
        <v>412</v>
      </c>
      <c r="C86" s="185" t="s">
        <v>312</v>
      </c>
      <c r="D86" s="193" t="s">
        <v>411</v>
      </c>
      <c r="E86" s="38">
        <v>242400</v>
      </c>
      <c r="F86" s="38">
        <v>0</v>
      </c>
      <c r="G86" s="38"/>
      <c r="H86" s="38"/>
      <c r="I86" s="38"/>
      <c r="J86" s="38">
        <v>242400</v>
      </c>
      <c r="K86" s="38">
        <v>0</v>
      </c>
      <c r="L86" s="38">
        <v>242400</v>
      </c>
      <c r="M86" s="38"/>
      <c r="N86" s="38"/>
      <c r="O86" s="38">
        <v>0</v>
      </c>
      <c r="P86" s="38">
        <v>242400</v>
      </c>
      <c r="Q86" s="38">
        <v>0</v>
      </c>
      <c r="R86" s="38">
        <v>0</v>
      </c>
    </row>
    <row r="87" spans="1:18" ht="60.75">
      <c r="A87" s="880" t="s">
        <v>409</v>
      </c>
      <c r="B87" s="827" t="s">
        <v>412</v>
      </c>
      <c r="C87" s="185" t="s">
        <v>209</v>
      </c>
      <c r="D87" s="193" t="s">
        <v>411</v>
      </c>
      <c r="E87" s="78">
        <v>23540</v>
      </c>
      <c r="F87" s="38">
        <v>0</v>
      </c>
      <c r="G87" s="38"/>
      <c r="H87" s="38"/>
      <c r="I87" s="38"/>
      <c r="J87" s="78">
        <v>23540</v>
      </c>
      <c r="K87" s="38">
        <v>0</v>
      </c>
      <c r="L87" s="78">
        <v>23540</v>
      </c>
      <c r="M87" s="78"/>
      <c r="N87" s="38"/>
      <c r="O87" s="38">
        <v>0</v>
      </c>
      <c r="P87" s="78">
        <v>23540</v>
      </c>
      <c r="Q87" s="38">
        <v>0</v>
      </c>
      <c r="R87" s="38">
        <v>0</v>
      </c>
    </row>
    <row r="88" spans="1:18" ht="60.75">
      <c r="A88" s="880" t="s">
        <v>409</v>
      </c>
      <c r="B88" s="827" t="s">
        <v>412</v>
      </c>
      <c r="C88" s="185" t="s">
        <v>210</v>
      </c>
      <c r="D88" s="193" t="s">
        <v>411</v>
      </c>
      <c r="E88" s="78">
        <v>3200</v>
      </c>
      <c r="F88" s="38">
        <v>0</v>
      </c>
      <c r="G88" s="38"/>
      <c r="H88" s="38"/>
      <c r="I88" s="38"/>
      <c r="J88" s="78">
        <v>3200</v>
      </c>
      <c r="K88" s="38">
        <v>0</v>
      </c>
      <c r="L88" s="78">
        <v>3200</v>
      </c>
      <c r="M88" s="78"/>
      <c r="N88" s="38"/>
      <c r="O88" s="38">
        <v>0</v>
      </c>
      <c r="P88" s="78">
        <v>3200</v>
      </c>
      <c r="Q88" s="38">
        <v>0</v>
      </c>
      <c r="R88" s="38">
        <v>0</v>
      </c>
    </row>
    <row r="89" spans="1:18" ht="40.5">
      <c r="A89" s="880" t="s">
        <v>409</v>
      </c>
      <c r="B89" s="827" t="s">
        <v>412</v>
      </c>
      <c r="C89" s="185" t="s">
        <v>211</v>
      </c>
      <c r="D89" s="193" t="s">
        <v>411</v>
      </c>
      <c r="E89" s="78">
        <v>44800</v>
      </c>
      <c r="F89" s="38">
        <v>0</v>
      </c>
      <c r="G89" s="38"/>
      <c r="H89" s="38"/>
      <c r="I89" s="38"/>
      <c r="J89" s="78">
        <v>44800</v>
      </c>
      <c r="K89" s="38">
        <v>0</v>
      </c>
      <c r="L89" s="78">
        <v>44800</v>
      </c>
      <c r="M89" s="78"/>
      <c r="N89" s="38"/>
      <c r="O89" s="38">
        <v>0</v>
      </c>
      <c r="P89" s="78">
        <v>44800</v>
      </c>
      <c r="Q89" s="38">
        <v>0</v>
      </c>
      <c r="R89" s="38">
        <v>0</v>
      </c>
    </row>
    <row r="90" spans="1:18" ht="40.5">
      <c r="A90" s="880" t="s">
        <v>409</v>
      </c>
      <c r="B90" s="827" t="s">
        <v>412</v>
      </c>
      <c r="C90" s="35" t="s">
        <v>212</v>
      </c>
      <c r="D90" s="193" t="s">
        <v>411</v>
      </c>
      <c r="E90" s="78">
        <v>38240</v>
      </c>
      <c r="F90" s="38">
        <v>0</v>
      </c>
      <c r="G90" s="38"/>
      <c r="H90" s="38"/>
      <c r="I90" s="38"/>
      <c r="J90" s="78">
        <v>38240</v>
      </c>
      <c r="K90" s="38">
        <v>0</v>
      </c>
      <c r="L90" s="78">
        <v>38240</v>
      </c>
      <c r="M90" s="78"/>
      <c r="N90" s="38"/>
      <c r="O90" s="38">
        <v>0</v>
      </c>
      <c r="P90" s="78">
        <v>38240</v>
      </c>
      <c r="Q90" s="38">
        <v>0</v>
      </c>
      <c r="R90" s="38">
        <v>0</v>
      </c>
    </row>
    <row r="91" spans="1:18" ht="60.75">
      <c r="A91" s="880" t="s">
        <v>409</v>
      </c>
      <c r="B91" s="827" t="s">
        <v>412</v>
      </c>
      <c r="C91" s="185" t="s">
        <v>213</v>
      </c>
      <c r="D91" s="193" t="s">
        <v>411</v>
      </c>
      <c r="E91" s="78">
        <v>15490</v>
      </c>
      <c r="F91" s="38">
        <v>0</v>
      </c>
      <c r="G91" s="38"/>
      <c r="H91" s="38"/>
      <c r="I91" s="38"/>
      <c r="J91" s="78">
        <v>15490</v>
      </c>
      <c r="K91" s="38">
        <v>0</v>
      </c>
      <c r="L91" s="78">
        <v>15490</v>
      </c>
      <c r="M91" s="78"/>
      <c r="N91" s="38"/>
      <c r="O91" s="38">
        <v>0</v>
      </c>
      <c r="P91" s="78">
        <v>15490</v>
      </c>
      <c r="Q91" s="38">
        <v>0</v>
      </c>
      <c r="R91" s="38">
        <v>0</v>
      </c>
    </row>
    <row r="92" spans="1:18" ht="141.75">
      <c r="A92" s="880" t="s">
        <v>409</v>
      </c>
      <c r="B92" s="827" t="s">
        <v>412</v>
      </c>
      <c r="C92" s="185" t="s">
        <v>313</v>
      </c>
      <c r="D92" s="193" t="s">
        <v>411</v>
      </c>
      <c r="E92" s="78">
        <v>21900</v>
      </c>
      <c r="F92" s="38">
        <v>0</v>
      </c>
      <c r="G92" s="38"/>
      <c r="H92" s="38"/>
      <c r="I92" s="38"/>
      <c r="J92" s="78">
        <v>21900</v>
      </c>
      <c r="K92" s="38">
        <v>0</v>
      </c>
      <c r="L92" s="78">
        <v>21900</v>
      </c>
      <c r="M92" s="78"/>
      <c r="N92" s="38"/>
      <c r="O92" s="38">
        <v>0</v>
      </c>
      <c r="P92" s="78">
        <v>21900</v>
      </c>
      <c r="Q92" s="38">
        <v>0</v>
      </c>
      <c r="R92" s="38">
        <v>0</v>
      </c>
    </row>
    <row r="93" spans="1:18" ht="81">
      <c r="A93" s="880" t="s">
        <v>409</v>
      </c>
      <c r="B93" s="827" t="s">
        <v>412</v>
      </c>
      <c r="C93" s="185" t="s">
        <v>314</v>
      </c>
      <c r="D93" s="193" t="s">
        <v>411</v>
      </c>
      <c r="E93" s="78">
        <v>11656</v>
      </c>
      <c r="F93" s="38">
        <v>0</v>
      </c>
      <c r="G93" s="38"/>
      <c r="H93" s="38"/>
      <c r="I93" s="38"/>
      <c r="J93" s="78">
        <v>11656</v>
      </c>
      <c r="K93" s="38">
        <v>0</v>
      </c>
      <c r="L93" s="78">
        <v>11656</v>
      </c>
      <c r="M93" s="78"/>
      <c r="N93" s="38"/>
      <c r="O93" s="38">
        <v>0</v>
      </c>
      <c r="P93" s="78">
        <v>11656</v>
      </c>
      <c r="Q93" s="38">
        <v>0</v>
      </c>
      <c r="R93" s="38">
        <v>0</v>
      </c>
    </row>
    <row r="94" spans="1:18" ht="40.5">
      <c r="A94" s="880" t="s">
        <v>409</v>
      </c>
      <c r="B94" s="827" t="s">
        <v>412</v>
      </c>
      <c r="C94" s="35" t="s">
        <v>216</v>
      </c>
      <c r="D94" s="193" t="s">
        <v>411</v>
      </c>
      <c r="E94" s="78">
        <v>1274</v>
      </c>
      <c r="F94" s="38">
        <v>0</v>
      </c>
      <c r="G94" s="38"/>
      <c r="H94" s="38"/>
      <c r="I94" s="38"/>
      <c r="J94" s="78">
        <v>1274</v>
      </c>
      <c r="K94" s="38">
        <v>0</v>
      </c>
      <c r="L94" s="78">
        <v>1274</v>
      </c>
      <c r="M94" s="78"/>
      <c r="N94" s="38"/>
      <c r="O94" s="38">
        <v>0</v>
      </c>
      <c r="P94" s="78">
        <v>1274</v>
      </c>
      <c r="Q94" s="38">
        <v>0</v>
      </c>
      <c r="R94" s="38">
        <v>0</v>
      </c>
    </row>
    <row r="95" spans="1:18" s="895" customFormat="1">
      <c r="A95" s="890"/>
      <c r="B95" s="900" t="s">
        <v>417</v>
      </c>
      <c r="C95" s="892" t="s">
        <v>23</v>
      </c>
      <c r="D95" s="901"/>
      <c r="E95" s="899">
        <f>SUM(E62:E94)</f>
        <v>1588502.6</v>
      </c>
      <c r="F95" s="899">
        <f t="shared" ref="F95:R95" si="17">SUM(F62:F94)</f>
        <v>0</v>
      </c>
      <c r="G95" s="899">
        <f t="shared" si="17"/>
        <v>0</v>
      </c>
      <c r="H95" s="899">
        <f t="shared" si="17"/>
        <v>0</v>
      </c>
      <c r="I95" s="899">
        <f t="shared" si="17"/>
        <v>0</v>
      </c>
      <c r="J95" s="899">
        <f t="shared" si="17"/>
        <v>1588502.6</v>
      </c>
      <c r="K95" s="899">
        <f t="shared" si="17"/>
        <v>184085</v>
      </c>
      <c r="L95" s="899">
        <f t="shared" si="17"/>
        <v>1404417.6</v>
      </c>
      <c r="M95" s="899">
        <f t="shared" si="17"/>
        <v>0</v>
      </c>
      <c r="N95" s="899">
        <f t="shared" si="17"/>
        <v>0</v>
      </c>
      <c r="O95" s="899">
        <f t="shared" si="17"/>
        <v>0</v>
      </c>
      <c r="P95" s="899">
        <f t="shared" si="17"/>
        <v>1588502.6</v>
      </c>
      <c r="Q95" s="899">
        <f t="shared" si="17"/>
        <v>0</v>
      </c>
      <c r="R95" s="899">
        <f t="shared" si="17"/>
        <v>0</v>
      </c>
    </row>
    <row r="96" spans="1:18">
      <c r="A96" s="880" t="s">
        <v>72</v>
      </c>
      <c r="B96" s="834" t="s">
        <v>74</v>
      </c>
      <c r="C96" s="35" t="s">
        <v>81</v>
      </c>
      <c r="D96" s="193"/>
      <c r="E96" s="38">
        <v>23560</v>
      </c>
      <c r="F96" s="38"/>
      <c r="G96" s="38"/>
      <c r="H96" s="38"/>
      <c r="I96" s="38"/>
      <c r="J96" s="38">
        <f>E96</f>
        <v>23560</v>
      </c>
      <c r="K96" s="38">
        <v>23560</v>
      </c>
      <c r="L96" s="38"/>
      <c r="M96" s="38"/>
      <c r="N96" s="38"/>
      <c r="O96" s="38">
        <v>0</v>
      </c>
      <c r="P96" s="38">
        <f>K96+O96</f>
        <v>23560</v>
      </c>
      <c r="Q96" s="78"/>
      <c r="R96" s="38">
        <f>J96-P96</f>
        <v>0</v>
      </c>
    </row>
    <row r="97" spans="1:18" ht="40.5">
      <c r="A97" s="880" t="s">
        <v>72</v>
      </c>
      <c r="B97" s="834" t="s">
        <v>404</v>
      </c>
      <c r="C97" s="157" t="s">
        <v>83</v>
      </c>
      <c r="D97" s="828"/>
      <c r="E97" s="81">
        <v>27000</v>
      </c>
      <c r="F97" s="81">
        <v>0</v>
      </c>
      <c r="G97" s="81">
        <v>0</v>
      </c>
      <c r="H97" s="81"/>
      <c r="I97" s="81"/>
      <c r="J97" s="81">
        <v>27000</v>
      </c>
      <c r="K97" s="81">
        <v>27000</v>
      </c>
      <c r="L97" s="81">
        <v>0</v>
      </c>
      <c r="M97" s="81">
        <v>0</v>
      </c>
      <c r="N97" s="81"/>
      <c r="O97" s="81">
        <v>0</v>
      </c>
      <c r="P97" s="81">
        <v>27000</v>
      </c>
      <c r="Q97" s="837"/>
      <c r="R97" s="38">
        <v>0</v>
      </c>
    </row>
    <row r="98" spans="1:18" ht="40.5">
      <c r="A98" s="880" t="s">
        <v>72</v>
      </c>
      <c r="B98" s="827" t="s">
        <v>404</v>
      </c>
      <c r="C98" s="35" t="s">
        <v>85</v>
      </c>
      <c r="D98" s="36"/>
      <c r="E98" s="826">
        <v>20000</v>
      </c>
      <c r="F98" s="38">
        <v>0</v>
      </c>
      <c r="G98" s="38">
        <v>0</v>
      </c>
      <c r="H98" s="38"/>
      <c r="I98" s="38"/>
      <c r="J98" s="38">
        <v>20000</v>
      </c>
      <c r="K98" s="38">
        <v>20000</v>
      </c>
      <c r="L98" s="38">
        <v>0</v>
      </c>
      <c r="M98" s="38">
        <v>0</v>
      </c>
      <c r="N98" s="38">
        <v>0</v>
      </c>
      <c r="O98" s="38">
        <v>0</v>
      </c>
      <c r="P98" s="38">
        <v>20000</v>
      </c>
      <c r="Q98" s="78"/>
      <c r="R98" s="38">
        <v>0</v>
      </c>
    </row>
    <row r="99" spans="1:18" s="895" customFormat="1">
      <c r="A99" s="890"/>
      <c r="B99" s="891" t="s">
        <v>418</v>
      </c>
      <c r="C99" s="896" t="s">
        <v>23</v>
      </c>
      <c r="D99" s="897"/>
      <c r="E99" s="898">
        <f t="shared" ref="E99:R99" si="18">SUM(E96:E98)</f>
        <v>70560</v>
      </c>
      <c r="F99" s="898">
        <f t="shared" si="18"/>
        <v>0</v>
      </c>
      <c r="G99" s="898">
        <f t="shared" si="18"/>
        <v>0</v>
      </c>
      <c r="H99" s="898">
        <f t="shared" si="18"/>
        <v>0</v>
      </c>
      <c r="I99" s="898">
        <f t="shared" si="18"/>
        <v>0</v>
      </c>
      <c r="J99" s="898">
        <f t="shared" si="18"/>
        <v>70560</v>
      </c>
      <c r="K99" s="898">
        <f t="shared" si="18"/>
        <v>70560</v>
      </c>
      <c r="L99" s="898">
        <f t="shared" si="18"/>
        <v>0</v>
      </c>
      <c r="M99" s="898">
        <f t="shared" si="18"/>
        <v>0</v>
      </c>
      <c r="N99" s="898">
        <f t="shared" si="18"/>
        <v>0</v>
      </c>
      <c r="O99" s="898">
        <f t="shared" si="18"/>
        <v>0</v>
      </c>
      <c r="P99" s="898">
        <f t="shared" si="18"/>
        <v>70560</v>
      </c>
      <c r="Q99" s="898">
        <f t="shared" si="18"/>
        <v>0</v>
      </c>
      <c r="R99" s="898">
        <f t="shared" si="18"/>
        <v>0</v>
      </c>
    </row>
    <row r="100" spans="1:18">
      <c r="A100" s="880"/>
      <c r="B100" s="841"/>
      <c r="C100" s="185"/>
      <c r="D100" s="36"/>
      <c r="E100" s="826"/>
      <c r="F100" s="826"/>
      <c r="G100" s="826"/>
      <c r="H100" s="826"/>
      <c r="I100" s="826"/>
      <c r="J100" s="826">
        <v>0</v>
      </c>
      <c r="K100" s="826"/>
      <c r="L100" s="826"/>
      <c r="M100" s="826"/>
      <c r="N100" s="826"/>
      <c r="O100" s="826"/>
      <c r="P100" s="826">
        <v>0</v>
      </c>
      <c r="Q100" s="994"/>
      <c r="R100" s="826"/>
    </row>
    <row r="101" spans="1:18" s="895" customFormat="1">
      <c r="A101" s="890"/>
      <c r="B101" s="891"/>
      <c r="C101" s="896" t="s">
        <v>23</v>
      </c>
      <c r="D101" s="897"/>
      <c r="E101" s="898">
        <f t="shared" ref="E101:R101" si="19">E100</f>
        <v>0</v>
      </c>
      <c r="F101" s="898">
        <f t="shared" si="19"/>
        <v>0</v>
      </c>
      <c r="G101" s="898">
        <f t="shared" si="19"/>
        <v>0</v>
      </c>
      <c r="H101" s="898">
        <f t="shared" si="19"/>
        <v>0</v>
      </c>
      <c r="I101" s="898">
        <f t="shared" si="19"/>
        <v>0</v>
      </c>
      <c r="J101" s="898">
        <f t="shared" si="19"/>
        <v>0</v>
      </c>
      <c r="K101" s="898">
        <f t="shared" si="19"/>
        <v>0</v>
      </c>
      <c r="L101" s="898">
        <f t="shared" si="19"/>
        <v>0</v>
      </c>
      <c r="M101" s="898">
        <f t="shared" si="19"/>
        <v>0</v>
      </c>
      <c r="N101" s="898">
        <f t="shared" si="19"/>
        <v>0</v>
      </c>
      <c r="O101" s="898">
        <f t="shared" si="19"/>
        <v>0</v>
      </c>
      <c r="P101" s="898">
        <f t="shared" si="19"/>
        <v>0</v>
      </c>
      <c r="Q101" s="898">
        <f t="shared" si="19"/>
        <v>0</v>
      </c>
      <c r="R101" s="898">
        <f t="shared" si="19"/>
        <v>0</v>
      </c>
    </row>
    <row r="102" spans="1:18">
      <c r="A102" s="880" t="s">
        <v>106</v>
      </c>
      <c r="B102" s="841" t="s">
        <v>363</v>
      </c>
      <c r="C102" s="185" t="s">
        <v>305</v>
      </c>
      <c r="D102" s="825"/>
      <c r="E102" s="38">
        <v>11600</v>
      </c>
      <c r="F102" s="38"/>
      <c r="G102" s="38"/>
      <c r="H102" s="38"/>
      <c r="I102" s="38"/>
      <c r="J102" s="38">
        <v>11600</v>
      </c>
      <c r="K102" s="38">
        <v>11600</v>
      </c>
      <c r="L102" s="38"/>
      <c r="M102" s="38"/>
      <c r="N102" s="38"/>
      <c r="O102" s="38">
        <v>0</v>
      </c>
      <c r="P102" s="38">
        <v>11600</v>
      </c>
      <c r="Q102" s="78"/>
      <c r="R102" s="38">
        <v>0</v>
      </c>
    </row>
    <row r="103" spans="1:18">
      <c r="A103" s="880" t="s">
        <v>106</v>
      </c>
      <c r="B103" s="841" t="s">
        <v>363</v>
      </c>
      <c r="C103" s="35" t="s">
        <v>306</v>
      </c>
      <c r="D103" s="36"/>
      <c r="E103" s="38">
        <v>10250</v>
      </c>
      <c r="F103" s="38"/>
      <c r="G103" s="38"/>
      <c r="H103" s="38"/>
      <c r="I103" s="38"/>
      <c r="J103" s="38">
        <v>10250</v>
      </c>
      <c r="K103" s="38">
        <v>10250</v>
      </c>
      <c r="L103" s="38"/>
      <c r="M103" s="38"/>
      <c r="N103" s="38"/>
      <c r="O103" s="38">
        <v>0</v>
      </c>
      <c r="P103" s="38">
        <v>10250</v>
      </c>
      <c r="Q103" s="38"/>
      <c r="R103" s="38">
        <v>0</v>
      </c>
    </row>
    <row r="104" spans="1:18" ht="27.75" customHeight="1">
      <c r="A104" s="880" t="s">
        <v>106</v>
      </c>
      <c r="B104" s="841" t="s">
        <v>363</v>
      </c>
      <c r="C104" s="185" t="s">
        <v>387</v>
      </c>
      <c r="D104" s="186"/>
      <c r="E104" s="38">
        <v>43770</v>
      </c>
      <c r="F104" s="187"/>
      <c r="G104" s="187"/>
      <c r="H104" s="187"/>
      <c r="I104" s="187"/>
      <c r="J104" s="187">
        <v>43770</v>
      </c>
      <c r="K104" s="187">
        <v>43770</v>
      </c>
      <c r="L104" s="187"/>
      <c r="M104" s="187"/>
      <c r="N104" s="187"/>
      <c r="O104" s="38">
        <v>0</v>
      </c>
      <c r="P104" s="187">
        <v>43770</v>
      </c>
      <c r="Q104" s="210"/>
      <c r="R104" s="38">
        <v>0</v>
      </c>
    </row>
    <row r="105" spans="1:18" ht="33.75" customHeight="1">
      <c r="A105" s="880" t="s">
        <v>106</v>
      </c>
      <c r="B105" s="827" t="s">
        <v>339</v>
      </c>
      <c r="C105" s="35" t="s">
        <v>388</v>
      </c>
      <c r="D105" s="188"/>
      <c r="E105" s="38">
        <v>260000</v>
      </c>
      <c r="F105" s="187"/>
      <c r="G105" s="187"/>
      <c r="H105" s="187"/>
      <c r="I105" s="187"/>
      <c r="J105" s="187">
        <v>260000</v>
      </c>
      <c r="K105" s="187">
        <v>260000</v>
      </c>
      <c r="L105" s="187"/>
      <c r="M105" s="187"/>
      <c r="N105" s="187"/>
      <c r="O105" s="38">
        <v>0</v>
      </c>
      <c r="P105" s="38">
        <v>260000</v>
      </c>
      <c r="Q105" s="187"/>
      <c r="R105" s="38">
        <v>0</v>
      </c>
    </row>
    <row r="106" spans="1:18" ht="57.75" customHeight="1">
      <c r="A106" s="880" t="s">
        <v>106</v>
      </c>
      <c r="B106" s="841" t="s">
        <v>363</v>
      </c>
      <c r="C106" s="35" t="s">
        <v>389</v>
      </c>
      <c r="D106" s="186"/>
      <c r="E106" s="38"/>
      <c r="F106" s="187">
        <v>0</v>
      </c>
      <c r="G106" s="187">
        <v>0</v>
      </c>
      <c r="H106" s="187"/>
      <c r="I106" s="187"/>
      <c r="J106" s="187">
        <v>0</v>
      </c>
      <c r="K106" s="187">
        <v>0</v>
      </c>
      <c r="L106" s="187"/>
      <c r="M106" s="187"/>
      <c r="N106" s="187"/>
      <c r="O106" s="187"/>
      <c r="P106" s="187">
        <v>0</v>
      </c>
      <c r="Q106" s="210"/>
      <c r="R106" s="187">
        <v>0</v>
      </c>
    </row>
    <row r="107" spans="1:18">
      <c r="A107" s="880" t="s">
        <v>106</v>
      </c>
      <c r="B107" s="841" t="s">
        <v>363</v>
      </c>
      <c r="C107" s="35" t="s">
        <v>390</v>
      </c>
      <c r="D107" s="186"/>
      <c r="E107" s="38"/>
      <c r="F107" s="187">
        <v>0</v>
      </c>
      <c r="G107" s="187">
        <v>0</v>
      </c>
      <c r="H107" s="187"/>
      <c r="I107" s="187"/>
      <c r="J107" s="187">
        <v>0</v>
      </c>
      <c r="K107" s="187">
        <v>0</v>
      </c>
      <c r="L107" s="187"/>
      <c r="M107" s="187"/>
      <c r="N107" s="187"/>
      <c r="O107" s="187"/>
      <c r="P107" s="187">
        <v>0</v>
      </c>
      <c r="Q107" s="210"/>
      <c r="R107" s="187">
        <v>0</v>
      </c>
    </row>
    <row r="108" spans="1:18" ht="40.5">
      <c r="A108" s="880" t="s">
        <v>106</v>
      </c>
      <c r="B108" s="841" t="s">
        <v>363</v>
      </c>
      <c r="C108" s="35" t="s">
        <v>392</v>
      </c>
      <c r="D108" s="186"/>
      <c r="E108" s="38"/>
      <c r="F108" s="187">
        <v>0</v>
      </c>
      <c r="G108" s="187">
        <v>0</v>
      </c>
      <c r="H108" s="187"/>
      <c r="I108" s="187"/>
      <c r="J108" s="187">
        <v>0</v>
      </c>
      <c r="K108" s="187">
        <v>0</v>
      </c>
      <c r="L108" s="187"/>
      <c r="M108" s="187"/>
      <c r="N108" s="187"/>
      <c r="O108" s="187"/>
      <c r="P108" s="187">
        <v>0</v>
      </c>
      <c r="Q108" s="210"/>
      <c r="R108" s="187">
        <v>0</v>
      </c>
    </row>
    <row r="109" spans="1:18" s="895" customFormat="1" ht="21" thickBot="1">
      <c r="A109" s="890"/>
      <c r="B109" s="891" t="s">
        <v>419</v>
      </c>
      <c r="C109" s="892" t="s">
        <v>23</v>
      </c>
      <c r="D109" s="893"/>
      <c r="E109" s="899">
        <f>SUM(E102:E108)</f>
        <v>325620</v>
      </c>
      <c r="F109" s="894">
        <f t="shared" ref="F109:R109" si="20">SUM(F102:F108)</f>
        <v>0</v>
      </c>
      <c r="G109" s="894">
        <f t="shared" si="20"/>
        <v>0</v>
      </c>
      <c r="H109" s="894">
        <f t="shared" si="20"/>
        <v>0</v>
      </c>
      <c r="I109" s="894">
        <f t="shared" si="20"/>
        <v>0</v>
      </c>
      <c r="J109" s="894">
        <f t="shared" si="20"/>
        <v>325620</v>
      </c>
      <c r="K109" s="894">
        <f t="shared" si="20"/>
        <v>325620</v>
      </c>
      <c r="L109" s="894">
        <f t="shared" si="20"/>
        <v>0</v>
      </c>
      <c r="M109" s="894">
        <f t="shared" si="20"/>
        <v>0</v>
      </c>
      <c r="N109" s="894">
        <f t="shared" si="20"/>
        <v>0</v>
      </c>
      <c r="O109" s="894">
        <f t="shared" si="20"/>
        <v>0</v>
      </c>
      <c r="P109" s="894">
        <f t="shared" si="20"/>
        <v>325620</v>
      </c>
      <c r="Q109" s="894">
        <f t="shared" si="20"/>
        <v>0</v>
      </c>
      <c r="R109" s="894">
        <f t="shared" si="20"/>
        <v>0</v>
      </c>
    </row>
    <row r="110" spans="1:18" s="954" customFormat="1" ht="21" thickBot="1">
      <c r="A110" s="950"/>
      <c r="B110" s="966"/>
      <c r="C110" s="967" t="s">
        <v>23</v>
      </c>
      <c r="D110" s="968"/>
      <c r="E110" s="965">
        <f t="shared" ref="E110:R110" si="21">E109+E99+E95+E61+E101</f>
        <v>2192459.38</v>
      </c>
      <c r="F110" s="965">
        <f t="shared" si="21"/>
        <v>0</v>
      </c>
      <c r="G110" s="965">
        <f t="shared" si="21"/>
        <v>0</v>
      </c>
      <c r="H110" s="965">
        <f t="shared" si="21"/>
        <v>0</v>
      </c>
      <c r="I110" s="965">
        <f t="shared" si="21"/>
        <v>0</v>
      </c>
      <c r="J110" s="965">
        <f t="shared" si="21"/>
        <v>2192459.38</v>
      </c>
      <c r="K110" s="965">
        <f t="shared" si="21"/>
        <v>788041.78</v>
      </c>
      <c r="L110" s="965">
        <f t="shared" si="21"/>
        <v>1404417.6</v>
      </c>
      <c r="M110" s="965">
        <f t="shared" si="21"/>
        <v>0</v>
      </c>
      <c r="N110" s="965">
        <f t="shared" si="21"/>
        <v>0</v>
      </c>
      <c r="O110" s="965">
        <f t="shared" si="21"/>
        <v>0</v>
      </c>
      <c r="P110" s="965">
        <f t="shared" si="21"/>
        <v>2192459.38</v>
      </c>
      <c r="Q110" s="965">
        <f t="shared" si="21"/>
        <v>0</v>
      </c>
      <c r="R110" s="965">
        <f t="shared" si="21"/>
        <v>0</v>
      </c>
    </row>
    <row r="111" spans="1:18">
      <c r="A111" s="880"/>
      <c r="B111" s="1197" t="s">
        <v>49</v>
      </c>
      <c r="C111" s="1197"/>
      <c r="D111" s="1198"/>
      <c r="E111" s="844"/>
      <c r="F111" s="844"/>
      <c r="G111" s="844"/>
      <c r="H111" s="844"/>
      <c r="I111" s="844"/>
      <c r="J111" s="844"/>
      <c r="K111" s="844"/>
      <c r="L111" s="844"/>
      <c r="M111" s="844"/>
      <c r="N111" s="844"/>
      <c r="O111" s="844"/>
      <c r="P111" s="844"/>
      <c r="Q111" s="845"/>
      <c r="R111" s="208"/>
    </row>
    <row r="112" spans="1:18">
      <c r="A112" s="880" t="s">
        <v>403</v>
      </c>
      <c r="B112" s="827" t="s">
        <v>18</v>
      </c>
      <c r="C112" s="35" t="s">
        <v>68</v>
      </c>
      <c r="D112" s="193"/>
      <c r="E112" s="38">
        <v>22000</v>
      </c>
      <c r="F112" s="38"/>
      <c r="G112" s="38"/>
      <c r="H112" s="38"/>
      <c r="I112" s="38"/>
      <c r="J112" s="38">
        <f t="shared" ref="J112:J119" si="22">E112</f>
        <v>22000</v>
      </c>
      <c r="K112" s="38">
        <v>22000</v>
      </c>
      <c r="L112" s="38"/>
      <c r="M112" s="38"/>
      <c r="N112" s="38"/>
      <c r="O112" s="38">
        <v>0</v>
      </c>
      <c r="P112" s="38">
        <f t="shared" ref="P112:P119" si="23">K112+O112</f>
        <v>22000</v>
      </c>
      <c r="Q112" s="78"/>
      <c r="R112" s="38">
        <f t="shared" ref="R112:R119" si="24">J112-P112</f>
        <v>0</v>
      </c>
    </row>
    <row r="113" spans="1:18">
      <c r="A113" s="880" t="s">
        <v>403</v>
      </c>
      <c r="B113" s="827" t="s">
        <v>18</v>
      </c>
      <c r="C113" s="35" t="s">
        <v>69</v>
      </c>
      <c r="D113" s="193"/>
      <c r="E113" s="38">
        <v>6000</v>
      </c>
      <c r="F113" s="38"/>
      <c r="G113" s="38"/>
      <c r="H113" s="38"/>
      <c r="I113" s="38"/>
      <c r="J113" s="38">
        <f t="shared" si="22"/>
        <v>6000</v>
      </c>
      <c r="K113" s="38">
        <v>6000</v>
      </c>
      <c r="L113" s="38"/>
      <c r="M113" s="38"/>
      <c r="N113" s="38"/>
      <c r="O113" s="38">
        <v>0</v>
      </c>
      <c r="P113" s="38">
        <f t="shared" si="23"/>
        <v>6000</v>
      </c>
      <c r="Q113" s="78"/>
      <c r="R113" s="38">
        <f t="shared" si="24"/>
        <v>0</v>
      </c>
    </row>
    <row r="114" spans="1:18">
      <c r="A114" s="880" t="s">
        <v>403</v>
      </c>
      <c r="B114" s="847" t="s">
        <v>18</v>
      </c>
      <c r="C114" s="35" t="s">
        <v>70</v>
      </c>
      <c r="D114" s="828"/>
      <c r="E114" s="81">
        <v>10000</v>
      </c>
      <c r="F114" s="81"/>
      <c r="G114" s="81"/>
      <c r="H114" s="81"/>
      <c r="I114" s="81"/>
      <c r="J114" s="81">
        <f t="shared" si="22"/>
        <v>10000</v>
      </c>
      <c r="K114" s="81">
        <v>10000</v>
      </c>
      <c r="L114" s="81"/>
      <c r="M114" s="81"/>
      <c r="N114" s="81"/>
      <c r="O114" s="81">
        <v>0</v>
      </c>
      <c r="P114" s="38">
        <f t="shared" si="23"/>
        <v>10000</v>
      </c>
      <c r="Q114" s="78"/>
      <c r="R114" s="38">
        <f t="shared" si="24"/>
        <v>0</v>
      </c>
    </row>
    <row r="115" spans="1:18">
      <c r="A115" s="35" t="s">
        <v>72</v>
      </c>
      <c r="B115" s="847" t="s">
        <v>18</v>
      </c>
      <c r="C115" s="35" t="s">
        <v>73</v>
      </c>
      <c r="D115" s="193"/>
      <c r="E115" s="38">
        <v>12000</v>
      </c>
      <c r="F115" s="38"/>
      <c r="G115" s="38"/>
      <c r="H115" s="38"/>
      <c r="I115" s="38"/>
      <c r="J115" s="38">
        <f t="shared" si="22"/>
        <v>12000</v>
      </c>
      <c r="K115" s="38">
        <v>12000</v>
      </c>
      <c r="L115" s="38"/>
      <c r="M115" s="38"/>
      <c r="N115" s="38"/>
      <c r="O115" s="38">
        <v>0</v>
      </c>
      <c r="P115" s="38">
        <f t="shared" si="23"/>
        <v>12000</v>
      </c>
      <c r="Q115" s="78"/>
      <c r="R115" s="38">
        <f t="shared" si="24"/>
        <v>0</v>
      </c>
    </row>
    <row r="116" spans="1:18">
      <c r="A116" s="35" t="s">
        <v>72</v>
      </c>
      <c r="B116" s="847" t="s">
        <v>18</v>
      </c>
      <c r="C116" s="35" t="s">
        <v>77</v>
      </c>
      <c r="D116" s="193"/>
      <c r="E116" s="38">
        <v>3000</v>
      </c>
      <c r="F116" s="38"/>
      <c r="G116" s="38"/>
      <c r="H116" s="38"/>
      <c r="I116" s="38"/>
      <c r="J116" s="38">
        <f t="shared" si="22"/>
        <v>3000</v>
      </c>
      <c r="K116" s="38">
        <v>3000</v>
      </c>
      <c r="L116" s="38"/>
      <c r="M116" s="38"/>
      <c r="N116" s="38"/>
      <c r="O116" s="38">
        <v>0</v>
      </c>
      <c r="P116" s="38">
        <f t="shared" si="23"/>
        <v>3000</v>
      </c>
      <c r="Q116" s="78"/>
      <c r="R116" s="38">
        <f t="shared" si="24"/>
        <v>0</v>
      </c>
    </row>
    <row r="117" spans="1:18">
      <c r="A117" s="880" t="s">
        <v>405</v>
      </c>
      <c r="B117" s="847" t="s">
        <v>18</v>
      </c>
      <c r="C117" s="35" t="s">
        <v>88</v>
      </c>
      <c r="D117" s="193"/>
      <c r="E117" s="38">
        <v>12000</v>
      </c>
      <c r="F117" s="38"/>
      <c r="G117" s="38"/>
      <c r="H117" s="38"/>
      <c r="I117" s="38"/>
      <c r="J117" s="38">
        <f t="shared" si="22"/>
        <v>12000</v>
      </c>
      <c r="K117" s="38">
        <v>12000</v>
      </c>
      <c r="L117" s="38"/>
      <c r="M117" s="38"/>
      <c r="N117" s="38"/>
      <c r="O117" s="38">
        <v>0</v>
      </c>
      <c r="P117" s="38">
        <f t="shared" si="23"/>
        <v>12000</v>
      </c>
      <c r="Q117" s="78"/>
      <c r="R117" s="38">
        <f t="shared" si="24"/>
        <v>0</v>
      </c>
    </row>
    <row r="118" spans="1:18">
      <c r="A118" s="880" t="s">
        <v>405</v>
      </c>
      <c r="B118" s="827" t="s">
        <v>18</v>
      </c>
      <c r="C118" s="35" t="s">
        <v>89</v>
      </c>
      <c r="D118" s="193"/>
      <c r="E118" s="38">
        <v>12470</v>
      </c>
      <c r="F118" s="38"/>
      <c r="G118" s="38"/>
      <c r="H118" s="38"/>
      <c r="I118" s="38"/>
      <c r="J118" s="38">
        <f t="shared" si="22"/>
        <v>12470</v>
      </c>
      <c r="K118" s="38">
        <v>12470</v>
      </c>
      <c r="L118" s="38"/>
      <c r="M118" s="38"/>
      <c r="N118" s="38"/>
      <c r="O118" s="38">
        <v>0</v>
      </c>
      <c r="P118" s="38">
        <f t="shared" si="23"/>
        <v>12470</v>
      </c>
      <c r="Q118" s="78"/>
      <c r="R118" s="38">
        <f t="shared" si="24"/>
        <v>0</v>
      </c>
    </row>
    <row r="119" spans="1:18">
      <c r="A119" s="880" t="s">
        <v>405</v>
      </c>
      <c r="B119" s="834" t="s">
        <v>18</v>
      </c>
      <c r="C119" s="157" t="s">
        <v>90</v>
      </c>
      <c r="D119" s="828"/>
      <c r="E119" s="81">
        <v>48000</v>
      </c>
      <c r="F119" s="81"/>
      <c r="G119" s="81"/>
      <c r="H119" s="81"/>
      <c r="I119" s="81"/>
      <c r="J119" s="81">
        <f t="shared" si="22"/>
        <v>48000</v>
      </c>
      <c r="K119" s="81">
        <v>48000</v>
      </c>
      <c r="L119" s="81"/>
      <c r="M119" s="81"/>
      <c r="N119" s="81"/>
      <c r="O119" s="81"/>
      <c r="P119" s="38">
        <f t="shared" si="23"/>
        <v>48000</v>
      </c>
      <c r="Q119" s="78"/>
      <c r="R119" s="38">
        <f t="shared" si="24"/>
        <v>0</v>
      </c>
    </row>
    <row r="120" spans="1:18" s="895" customFormat="1">
      <c r="A120" s="890"/>
      <c r="B120" s="900" t="s">
        <v>415</v>
      </c>
      <c r="C120" s="908" t="s">
        <v>23</v>
      </c>
      <c r="D120" s="909"/>
      <c r="E120" s="910">
        <f>SUM(E112:E119)</f>
        <v>125470</v>
      </c>
      <c r="F120" s="910">
        <f t="shared" ref="F120:R120" si="25">SUM(F112:F119)</f>
        <v>0</v>
      </c>
      <c r="G120" s="910">
        <f t="shared" si="25"/>
        <v>0</v>
      </c>
      <c r="H120" s="910">
        <f t="shared" si="25"/>
        <v>0</v>
      </c>
      <c r="I120" s="910">
        <f t="shared" si="25"/>
        <v>0</v>
      </c>
      <c r="J120" s="910">
        <f t="shared" si="25"/>
        <v>125470</v>
      </c>
      <c r="K120" s="910">
        <f t="shared" si="25"/>
        <v>125470</v>
      </c>
      <c r="L120" s="910">
        <f t="shared" si="25"/>
        <v>0</v>
      </c>
      <c r="M120" s="910">
        <f t="shared" si="25"/>
        <v>0</v>
      </c>
      <c r="N120" s="910">
        <f t="shared" si="25"/>
        <v>0</v>
      </c>
      <c r="O120" s="910">
        <f t="shared" si="25"/>
        <v>0</v>
      </c>
      <c r="P120" s="910">
        <f t="shared" si="25"/>
        <v>125470</v>
      </c>
      <c r="Q120" s="910">
        <f t="shared" si="25"/>
        <v>0</v>
      </c>
      <c r="R120" s="910">
        <f t="shared" si="25"/>
        <v>0</v>
      </c>
    </row>
    <row r="121" spans="1:18">
      <c r="A121" s="40" t="s">
        <v>72</v>
      </c>
      <c r="B121" s="827" t="s">
        <v>74</v>
      </c>
      <c r="C121" s="35" t="s">
        <v>75</v>
      </c>
      <c r="D121" s="193"/>
      <c r="E121" s="34">
        <v>7500</v>
      </c>
      <c r="F121" s="38"/>
      <c r="G121" s="38"/>
      <c r="H121" s="38"/>
      <c r="I121" s="38"/>
      <c r="J121" s="38">
        <f>E121</f>
        <v>7500</v>
      </c>
      <c r="K121" s="38">
        <v>7500</v>
      </c>
      <c r="L121" s="38"/>
      <c r="M121" s="38"/>
      <c r="N121" s="38"/>
      <c r="O121" s="38">
        <v>0</v>
      </c>
      <c r="P121" s="38">
        <f>K121+O121</f>
        <v>7500</v>
      </c>
      <c r="Q121" s="78"/>
      <c r="R121" s="38">
        <f>J121-P121</f>
        <v>0</v>
      </c>
    </row>
    <row r="122" spans="1:18">
      <c r="A122" s="40" t="s">
        <v>72</v>
      </c>
      <c r="B122" s="827" t="s">
        <v>74</v>
      </c>
      <c r="C122" s="35" t="s">
        <v>76</v>
      </c>
      <c r="D122" s="193"/>
      <c r="E122" s="34">
        <v>2500</v>
      </c>
      <c r="F122" s="38"/>
      <c r="G122" s="38"/>
      <c r="H122" s="38"/>
      <c r="I122" s="38"/>
      <c r="J122" s="38">
        <f>E122</f>
        <v>2500</v>
      </c>
      <c r="K122" s="38">
        <v>2500</v>
      </c>
      <c r="L122" s="38"/>
      <c r="M122" s="38"/>
      <c r="N122" s="38"/>
      <c r="O122" s="38">
        <v>0</v>
      </c>
      <c r="P122" s="38">
        <f>K122+O122</f>
        <v>2500</v>
      </c>
      <c r="Q122" s="78"/>
      <c r="R122" s="38">
        <f>J122-P122</f>
        <v>0</v>
      </c>
    </row>
    <row r="123" spans="1:18">
      <c r="A123" s="40" t="s">
        <v>72</v>
      </c>
      <c r="B123" s="827" t="s">
        <v>74</v>
      </c>
      <c r="C123" s="35" t="s">
        <v>78</v>
      </c>
      <c r="D123" s="193"/>
      <c r="E123" s="34">
        <v>7000</v>
      </c>
      <c r="F123" s="38"/>
      <c r="G123" s="38"/>
      <c r="H123" s="38"/>
      <c r="I123" s="38"/>
      <c r="J123" s="38">
        <f>E123</f>
        <v>7000</v>
      </c>
      <c r="K123" s="38">
        <v>7000</v>
      </c>
      <c r="L123" s="38"/>
      <c r="M123" s="38"/>
      <c r="N123" s="38"/>
      <c r="O123" s="38">
        <v>0</v>
      </c>
      <c r="P123" s="38">
        <f>K123+O123</f>
        <v>7000</v>
      </c>
      <c r="Q123" s="78"/>
      <c r="R123" s="38">
        <f>J123-P123</f>
        <v>0</v>
      </c>
    </row>
    <row r="124" spans="1:18">
      <c r="A124" s="40" t="s">
        <v>72</v>
      </c>
      <c r="B124" s="827" t="s">
        <v>74</v>
      </c>
      <c r="C124" s="35" t="s">
        <v>78</v>
      </c>
      <c r="D124" s="193"/>
      <c r="E124" s="34">
        <v>7000</v>
      </c>
      <c r="F124" s="38"/>
      <c r="G124" s="38"/>
      <c r="H124" s="38"/>
      <c r="I124" s="38"/>
      <c r="J124" s="38">
        <f>E124</f>
        <v>7000</v>
      </c>
      <c r="K124" s="38">
        <v>7000</v>
      </c>
      <c r="L124" s="38"/>
      <c r="M124" s="38"/>
      <c r="N124" s="38"/>
      <c r="O124" s="38">
        <v>0</v>
      </c>
      <c r="P124" s="38">
        <f>K124+O124</f>
        <v>7000</v>
      </c>
      <c r="Q124" s="78"/>
      <c r="R124" s="38">
        <f>J124-P124</f>
        <v>0</v>
      </c>
    </row>
    <row r="125" spans="1:18">
      <c r="A125" s="40" t="s">
        <v>72</v>
      </c>
      <c r="B125" s="827" t="s">
        <v>79</v>
      </c>
      <c r="C125" s="185" t="s">
        <v>80</v>
      </c>
      <c r="D125" s="193"/>
      <c r="E125" s="34">
        <v>16700</v>
      </c>
      <c r="F125" s="38"/>
      <c r="G125" s="208"/>
      <c r="H125" s="208"/>
      <c r="I125" s="208"/>
      <c r="J125" s="38">
        <v>16700</v>
      </c>
      <c r="K125" s="38">
        <v>16700</v>
      </c>
      <c r="L125" s="38"/>
      <c r="M125" s="38"/>
      <c r="N125" s="38"/>
      <c r="O125" s="38">
        <v>0</v>
      </c>
      <c r="P125" s="38">
        <f>K125+O125</f>
        <v>16700</v>
      </c>
      <c r="Q125" s="78"/>
      <c r="R125" s="38">
        <f>J125-P125</f>
        <v>0</v>
      </c>
    </row>
    <row r="126" spans="1:18" s="895" customFormat="1">
      <c r="A126" s="984"/>
      <c r="B126" s="900" t="s">
        <v>418</v>
      </c>
      <c r="C126" s="985" t="s">
        <v>23</v>
      </c>
      <c r="D126" s="909"/>
      <c r="E126" s="910">
        <f>SUM(E121:E125)</f>
        <v>40700</v>
      </c>
      <c r="F126" s="910">
        <f t="shared" ref="F126:R126" si="26">SUM(F121:F125)</f>
        <v>0</v>
      </c>
      <c r="G126" s="910">
        <f t="shared" si="26"/>
        <v>0</v>
      </c>
      <c r="H126" s="910">
        <f t="shared" si="26"/>
        <v>0</v>
      </c>
      <c r="I126" s="910">
        <f t="shared" si="26"/>
        <v>0</v>
      </c>
      <c r="J126" s="910">
        <f t="shared" si="26"/>
        <v>40700</v>
      </c>
      <c r="K126" s="910">
        <f t="shared" si="26"/>
        <v>40700</v>
      </c>
      <c r="L126" s="910">
        <f t="shared" si="26"/>
        <v>0</v>
      </c>
      <c r="M126" s="910">
        <f t="shared" si="26"/>
        <v>0</v>
      </c>
      <c r="N126" s="910">
        <f t="shared" si="26"/>
        <v>0</v>
      </c>
      <c r="O126" s="910">
        <f t="shared" si="26"/>
        <v>0</v>
      </c>
      <c r="P126" s="910">
        <f t="shared" si="26"/>
        <v>40700</v>
      </c>
      <c r="Q126" s="910">
        <f t="shared" si="26"/>
        <v>0</v>
      </c>
      <c r="R126" s="910">
        <f t="shared" si="26"/>
        <v>0</v>
      </c>
    </row>
    <row r="127" spans="1:18">
      <c r="A127" s="880"/>
      <c r="B127" s="834" t="s">
        <v>50</v>
      </c>
      <c r="C127" s="157" t="s">
        <v>51</v>
      </c>
      <c r="D127" s="828"/>
      <c r="E127" s="81">
        <v>3000</v>
      </c>
      <c r="F127" s="81"/>
      <c r="G127" s="81"/>
      <c r="H127" s="81"/>
      <c r="I127" s="81"/>
      <c r="J127" s="81">
        <v>3000</v>
      </c>
      <c r="K127" s="81">
        <v>3000</v>
      </c>
      <c r="L127" s="81"/>
      <c r="M127" s="81"/>
      <c r="N127" s="84"/>
      <c r="O127" s="84">
        <v>0</v>
      </c>
      <c r="P127" s="38">
        <f t="shared" ref="P127:P142" si="27">K127+O127</f>
        <v>3000</v>
      </c>
      <c r="Q127" s="78"/>
      <c r="R127" s="38">
        <f t="shared" ref="R127:R142" si="28">J127-P127</f>
        <v>0</v>
      </c>
    </row>
    <row r="128" spans="1:18">
      <c r="A128" s="880"/>
      <c r="B128" s="834" t="s">
        <v>50</v>
      </c>
      <c r="C128" s="157" t="s">
        <v>52</v>
      </c>
      <c r="D128" s="828"/>
      <c r="E128" s="81">
        <v>7000</v>
      </c>
      <c r="F128" s="81"/>
      <c r="G128" s="81"/>
      <c r="H128" s="81"/>
      <c r="I128" s="81"/>
      <c r="J128" s="81">
        <v>7000</v>
      </c>
      <c r="K128" s="81">
        <v>7000</v>
      </c>
      <c r="L128" s="81"/>
      <c r="M128" s="81"/>
      <c r="N128" s="81"/>
      <c r="O128" s="38">
        <v>0</v>
      </c>
      <c r="P128" s="38">
        <f t="shared" si="27"/>
        <v>7000</v>
      </c>
      <c r="Q128" s="78"/>
      <c r="R128" s="38">
        <f t="shared" si="28"/>
        <v>0</v>
      </c>
    </row>
    <row r="129" spans="1:18">
      <c r="A129" s="880"/>
      <c r="B129" s="834" t="s">
        <v>50</v>
      </c>
      <c r="C129" s="157" t="s">
        <v>53</v>
      </c>
      <c r="D129" s="828"/>
      <c r="E129" s="81">
        <v>6500</v>
      </c>
      <c r="F129" s="81"/>
      <c r="G129" s="81"/>
      <c r="H129" s="81"/>
      <c r="I129" s="81"/>
      <c r="J129" s="81">
        <v>6500</v>
      </c>
      <c r="K129" s="81">
        <v>6500</v>
      </c>
      <c r="L129" s="81"/>
      <c r="M129" s="81"/>
      <c r="N129" s="38"/>
      <c r="O129" s="38">
        <v>0</v>
      </c>
      <c r="P129" s="831">
        <f t="shared" si="27"/>
        <v>6500</v>
      </c>
      <c r="Q129" s="78"/>
      <c r="R129" s="38">
        <f t="shared" si="28"/>
        <v>0</v>
      </c>
    </row>
    <row r="130" spans="1:18">
      <c r="A130" s="880"/>
      <c r="B130" s="834" t="s">
        <v>50</v>
      </c>
      <c r="C130" s="157" t="s">
        <v>54</v>
      </c>
      <c r="D130" s="828"/>
      <c r="E130" s="81">
        <v>2500</v>
      </c>
      <c r="F130" s="81"/>
      <c r="G130" s="81"/>
      <c r="H130" s="81"/>
      <c r="I130" s="81"/>
      <c r="J130" s="81">
        <v>2500</v>
      </c>
      <c r="K130" s="81">
        <v>2500</v>
      </c>
      <c r="L130" s="81"/>
      <c r="M130" s="81"/>
      <c r="N130" s="84"/>
      <c r="O130" s="38">
        <v>0</v>
      </c>
      <c r="P130" s="84">
        <f t="shared" si="27"/>
        <v>2500</v>
      </c>
      <c r="Q130" s="78"/>
      <c r="R130" s="38">
        <f t="shared" si="28"/>
        <v>0</v>
      </c>
    </row>
    <row r="131" spans="1:18">
      <c r="A131" s="880"/>
      <c r="B131" s="834" t="s">
        <v>50</v>
      </c>
      <c r="C131" s="157" t="s">
        <v>55</v>
      </c>
      <c r="D131" s="828"/>
      <c r="E131" s="81">
        <v>8000</v>
      </c>
      <c r="F131" s="81"/>
      <c r="G131" s="81"/>
      <c r="H131" s="81"/>
      <c r="I131" s="81"/>
      <c r="J131" s="81">
        <v>8000</v>
      </c>
      <c r="K131" s="81">
        <v>8000</v>
      </c>
      <c r="L131" s="81"/>
      <c r="M131" s="81"/>
      <c r="N131" s="81"/>
      <c r="O131" s="81">
        <v>0</v>
      </c>
      <c r="P131" s="81">
        <f t="shared" si="27"/>
        <v>8000</v>
      </c>
      <c r="Q131" s="78"/>
      <c r="R131" s="38">
        <f t="shared" si="28"/>
        <v>0</v>
      </c>
    </row>
    <row r="132" spans="1:18">
      <c r="A132" s="880"/>
      <c r="B132" s="834" t="s">
        <v>50</v>
      </c>
      <c r="C132" s="157" t="s">
        <v>56</v>
      </c>
      <c r="D132" s="828"/>
      <c r="E132" s="81">
        <v>8500</v>
      </c>
      <c r="F132" s="81"/>
      <c r="G132" s="81"/>
      <c r="H132" s="81"/>
      <c r="I132" s="81"/>
      <c r="J132" s="81">
        <v>8500</v>
      </c>
      <c r="K132" s="81">
        <v>8500</v>
      </c>
      <c r="L132" s="81"/>
      <c r="M132" s="81"/>
      <c r="N132" s="81"/>
      <c r="O132" s="38">
        <v>0</v>
      </c>
      <c r="P132" s="81">
        <f t="shared" si="27"/>
        <v>8500</v>
      </c>
      <c r="Q132" s="837"/>
      <c r="R132" s="38">
        <f t="shared" si="28"/>
        <v>0</v>
      </c>
    </row>
    <row r="133" spans="1:18">
      <c r="A133" s="880"/>
      <c r="B133" s="834" t="s">
        <v>50</v>
      </c>
      <c r="C133" s="157" t="s">
        <v>57</v>
      </c>
      <c r="D133" s="828"/>
      <c r="E133" s="81">
        <v>8500</v>
      </c>
      <c r="F133" s="81"/>
      <c r="G133" s="81"/>
      <c r="H133" s="81"/>
      <c r="I133" s="81"/>
      <c r="J133" s="81">
        <v>8500</v>
      </c>
      <c r="K133" s="81">
        <v>8500</v>
      </c>
      <c r="L133" s="81"/>
      <c r="M133" s="81"/>
      <c r="N133" s="38"/>
      <c r="O133" s="831">
        <v>0</v>
      </c>
      <c r="P133" s="81">
        <f t="shared" si="27"/>
        <v>8500</v>
      </c>
      <c r="Q133" s="837"/>
      <c r="R133" s="38">
        <f t="shared" si="28"/>
        <v>0</v>
      </c>
    </row>
    <row r="134" spans="1:18">
      <c r="A134" s="880"/>
      <c r="B134" s="834" t="s">
        <v>50</v>
      </c>
      <c r="C134" s="157" t="s">
        <v>58</v>
      </c>
      <c r="D134" s="828"/>
      <c r="E134" s="81">
        <v>9500</v>
      </c>
      <c r="F134" s="81"/>
      <c r="G134" s="81"/>
      <c r="H134" s="81"/>
      <c r="I134" s="81"/>
      <c r="J134" s="81">
        <v>9500</v>
      </c>
      <c r="K134" s="81">
        <v>9500</v>
      </c>
      <c r="L134" s="81"/>
      <c r="M134" s="81"/>
      <c r="N134" s="84"/>
      <c r="O134" s="84">
        <v>0</v>
      </c>
      <c r="P134" s="81">
        <f t="shared" si="27"/>
        <v>9500</v>
      </c>
      <c r="Q134" s="837"/>
      <c r="R134" s="38">
        <f t="shared" si="28"/>
        <v>0</v>
      </c>
    </row>
    <row r="135" spans="1:18">
      <c r="A135" s="880"/>
      <c r="B135" s="834" t="s">
        <v>50</v>
      </c>
      <c r="C135" s="157" t="s">
        <v>59</v>
      </c>
      <c r="D135" s="828"/>
      <c r="E135" s="81">
        <v>8000</v>
      </c>
      <c r="F135" s="81"/>
      <c r="G135" s="81"/>
      <c r="H135" s="81"/>
      <c r="I135" s="81"/>
      <c r="J135" s="81">
        <v>8000</v>
      </c>
      <c r="K135" s="81">
        <v>8000</v>
      </c>
      <c r="L135" s="81"/>
      <c r="M135" s="81"/>
      <c r="N135" s="38"/>
      <c r="O135" s="81">
        <v>0</v>
      </c>
      <c r="P135" s="38">
        <f t="shared" si="27"/>
        <v>8000</v>
      </c>
      <c r="Q135" s="78"/>
      <c r="R135" s="38">
        <f t="shared" si="28"/>
        <v>0</v>
      </c>
    </row>
    <row r="136" spans="1:18">
      <c r="A136" s="880"/>
      <c r="B136" s="834" t="s">
        <v>50</v>
      </c>
      <c r="C136" s="157" t="s">
        <v>51</v>
      </c>
      <c r="D136" s="828"/>
      <c r="E136" s="81">
        <v>2000</v>
      </c>
      <c r="F136" s="81"/>
      <c r="G136" s="81"/>
      <c r="H136" s="81"/>
      <c r="I136" s="81"/>
      <c r="J136" s="81">
        <v>2000</v>
      </c>
      <c r="K136" s="81">
        <v>2000</v>
      </c>
      <c r="L136" s="81"/>
      <c r="M136" s="81"/>
      <c r="N136" s="84"/>
      <c r="O136" s="81">
        <v>0</v>
      </c>
      <c r="P136" s="84">
        <f t="shared" si="27"/>
        <v>2000</v>
      </c>
      <c r="Q136" s="839"/>
      <c r="R136" s="38">
        <f t="shared" si="28"/>
        <v>0</v>
      </c>
    </row>
    <row r="137" spans="1:18">
      <c r="A137" s="880"/>
      <c r="B137" s="834" t="s">
        <v>50</v>
      </c>
      <c r="C137" s="157" t="s">
        <v>60</v>
      </c>
      <c r="D137" s="828"/>
      <c r="E137" s="81">
        <v>9500</v>
      </c>
      <c r="F137" s="81"/>
      <c r="G137" s="81"/>
      <c r="H137" s="81"/>
      <c r="I137" s="81"/>
      <c r="J137" s="81">
        <v>9500</v>
      </c>
      <c r="K137" s="81">
        <v>9500</v>
      </c>
      <c r="L137" s="81"/>
      <c r="M137" s="81"/>
      <c r="N137" s="38"/>
      <c r="O137" s="81">
        <v>0</v>
      </c>
      <c r="P137" s="38">
        <f t="shared" si="27"/>
        <v>9500</v>
      </c>
      <c r="Q137" s="78"/>
      <c r="R137" s="38">
        <f t="shared" si="28"/>
        <v>0</v>
      </c>
    </row>
    <row r="138" spans="1:18">
      <c r="A138" s="880"/>
      <c r="B138" s="834" t="s">
        <v>50</v>
      </c>
      <c r="C138" s="157" t="s">
        <v>61</v>
      </c>
      <c r="D138" s="828"/>
      <c r="E138" s="81">
        <v>7500</v>
      </c>
      <c r="F138" s="81"/>
      <c r="G138" s="81"/>
      <c r="H138" s="81"/>
      <c r="I138" s="81"/>
      <c r="J138" s="81">
        <v>7500</v>
      </c>
      <c r="K138" s="81">
        <v>7500</v>
      </c>
      <c r="L138" s="81"/>
      <c r="M138" s="81"/>
      <c r="N138" s="84"/>
      <c r="O138" s="81">
        <v>0</v>
      </c>
      <c r="P138" s="38">
        <f t="shared" si="27"/>
        <v>7500</v>
      </c>
      <c r="Q138" s="78"/>
      <c r="R138" s="38">
        <f t="shared" si="28"/>
        <v>0</v>
      </c>
    </row>
    <row r="139" spans="1:18">
      <c r="A139" s="880"/>
      <c r="B139" s="834" t="s">
        <v>50</v>
      </c>
      <c r="C139" s="157" t="s">
        <v>62</v>
      </c>
      <c r="D139" s="828"/>
      <c r="E139" s="81">
        <v>8000</v>
      </c>
      <c r="F139" s="81"/>
      <c r="G139" s="81"/>
      <c r="H139" s="81"/>
      <c r="I139" s="81"/>
      <c r="J139" s="81">
        <v>8000</v>
      </c>
      <c r="K139" s="81">
        <v>8000</v>
      </c>
      <c r="L139" s="81"/>
      <c r="M139" s="81"/>
      <c r="N139" s="81"/>
      <c r="O139" s="81">
        <v>0</v>
      </c>
      <c r="P139" s="38">
        <f t="shared" si="27"/>
        <v>8000</v>
      </c>
      <c r="Q139" s="78"/>
      <c r="R139" s="38">
        <f t="shared" si="28"/>
        <v>0</v>
      </c>
    </row>
    <row r="140" spans="1:18">
      <c r="A140" s="880"/>
      <c r="B140" s="834" t="s">
        <v>50</v>
      </c>
      <c r="C140" s="157" t="s">
        <v>63</v>
      </c>
      <c r="D140" s="828"/>
      <c r="E140" s="81">
        <v>5500</v>
      </c>
      <c r="F140" s="81"/>
      <c r="G140" s="81"/>
      <c r="H140" s="81"/>
      <c r="I140" s="81"/>
      <c r="J140" s="81">
        <v>5500</v>
      </c>
      <c r="K140" s="81">
        <v>5500</v>
      </c>
      <c r="L140" s="81"/>
      <c r="M140" s="81"/>
      <c r="N140" s="81"/>
      <c r="O140" s="81">
        <v>0</v>
      </c>
      <c r="P140" s="38">
        <f t="shared" si="27"/>
        <v>5500</v>
      </c>
      <c r="Q140" s="78"/>
      <c r="R140" s="38">
        <f t="shared" si="28"/>
        <v>0</v>
      </c>
    </row>
    <row r="141" spans="1:18">
      <c r="A141" s="880"/>
      <c r="B141" s="834" t="s">
        <v>50</v>
      </c>
      <c r="C141" s="157" t="s">
        <v>64</v>
      </c>
      <c r="D141" s="828"/>
      <c r="E141" s="81">
        <v>2600</v>
      </c>
      <c r="F141" s="81"/>
      <c r="G141" s="81"/>
      <c r="H141" s="81"/>
      <c r="I141" s="81"/>
      <c r="J141" s="81">
        <v>2600</v>
      </c>
      <c r="K141" s="81">
        <v>2600</v>
      </c>
      <c r="L141" s="81"/>
      <c r="M141" s="81"/>
      <c r="N141" s="38"/>
      <c r="O141" s="81">
        <v>0</v>
      </c>
      <c r="P141" s="84">
        <f t="shared" si="27"/>
        <v>2600</v>
      </c>
      <c r="Q141" s="839"/>
      <c r="R141" s="38">
        <f t="shared" si="28"/>
        <v>0</v>
      </c>
    </row>
    <row r="142" spans="1:18">
      <c r="A142" s="884"/>
      <c r="B142" s="834" t="s">
        <v>50</v>
      </c>
      <c r="C142" s="157" t="s">
        <v>64</v>
      </c>
      <c r="D142" s="828"/>
      <c r="E142" s="81">
        <v>3300</v>
      </c>
      <c r="F142" s="81"/>
      <c r="G142" s="81"/>
      <c r="H142" s="81"/>
      <c r="I142" s="81"/>
      <c r="J142" s="81">
        <v>3300</v>
      </c>
      <c r="K142" s="81">
        <v>3300</v>
      </c>
      <c r="L142" s="81"/>
      <c r="M142" s="81"/>
      <c r="N142" s="81"/>
      <c r="O142" s="81">
        <v>0</v>
      </c>
      <c r="P142" s="81">
        <f t="shared" si="27"/>
        <v>3300</v>
      </c>
      <c r="Q142" s="837"/>
      <c r="R142" s="81">
        <f t="shared" si="28"/>
        <v>0</v>
      </c>
    </row>
    <row r="143" spans="1:18" s="895" customFormat="1">
      <c r="A143" s="907"/>
      <c r="B143" s="900" t="s">
        <v>417</v>
      </c>
      <c r="C143" s="908" t="s">
        <v>23</v>
      </c>
      <c r="D143" s="909"/>
      <c r="E143" s="910">
        <f>SUM(E127:E142)</f>
        <v>99900</v>
      </c>
      <c r="F143" s="910">
        <f t="shared" ref="F143:R143" si="29">SUM(F127:F142)</f>
        <v>0</v>
      </c>
      <c r="G143" s="910">
        <f t="shared" si="29"/>
        <v>0</v>
      </c>
      <c r="H143" s="910">
        <f t="shared" si="29"/>
        <v>0</v>
      </c>
      <c r="I143" s="910">
        <f t="shared" si="29"/>
        <v>0</v>
      </c>
      <c r="J143" s="910">
        <f t="shared" si="29"/>
        <v>99900</v>
      </c>
      <c r="K143" s="910">
        <f t="shared" si="29"/>
        <v>99900</v>
      </c>
      <c r="L143" s="910">
        <f t="shared" si="29"/>
        <v>0</v>
      </c>
      <c r="M143" s="910">
        <f t="shared" si="29"/>
        <v>0</v>
      </c>
      <c r="N143" s="910">
        <f t="shared" si="29"/>
        <v>0</v>
      </c>
      <c r="O143" s="910">
        <f t="shared" si="29"/>
        <v>0</v>
      </c>
      <c r="P143" s="910">
        <f t="shared" si="29"/>
        <v>99900</v>
      </c>
      <c r="Q143" s="910">
        <f t="shared" si="29"/>
        <v>0</v>
      </c>
      <c r="R143" s="910">
        <f t="shared" si="29"/>
        <v>0</v>
      </c>
    </row>
    <row r="144" spans="1:18" s="824" customFormat="1">
      <c r="A144" s="880"/>
      <c r="B144" s="847"/>
      <c r="C144" s="35"/>
      <c r="D144" s="186"/>
      <c r="E144" s="38"/>
      <c r="F144" s="187"/>
      <c r="G144" s="187"/>
      <c r="H144" s="187"/>
      <c r="I144" s="187"/>
      <c r="J144" s="187">
        <v>0</v>
      </c>
      <c r="K144" s="187"/>
      <c r="L144" s="187"/>
      <c r="M144" s="187"/>
      <c r="N144" s="187"/>
      <c r="O144" s="187"/>
      <c r="P144" s="187">
        <v>0</v>
      </c>
      <c r="Q144" s="187"/>
      <c r="R144" s="187">
        <v>0</v>
      </c>
    </row>
    <row r="145" spans="1:18">
      <c r="A145" s="885"/>
      <c r="B145" s="841"/>
      <c r="C145" s="846"/>
      <c r="D145" s="904"/>
      <c r="E145" s="831"/>
      <c r="F145" s="905"/>
      <c r="G145" s="905"/>
      <c r="H145" s="905"/>
      <c r="I145" s="905"/>
      <c r="J145" s="905">
        <v>0</v>
      </c>
      <c r="K145" s="905"/>
      <c r="L145" s="905"/>
      <c r="M145" s="905"/>
      <c r="N145" s="905"/>
      <c r="O145" s="905"/>
      <c r="P145" s="905">
        <v>0</v>
      </c>
      <c r="Q145" s="906"/>
      <c r="R145" s="905">
        <v>0</v>
      </c>
    </row>
    <row r="146" spans="1:18" ht="65.25" customHeight="1">
      <c r="A146" s="880"/>
      <c r="B146" s="841"/>
      <c r="C146" s="35"/>
      <c r="D146" s="186"/>
      <c r="E146" s="38"/>
      <c r="F146" s="187"/>
      <c r="G146" s="187"/>
      <c r="H146" s="187"/>
      <c r="I146" s="187"/>
      <c r="J146" s="187">
        <v>0</v>
      </c>
      <c r="K146" s="187"/>
      <c r="L146" s="187"/>
      <c r="M146" s="187"/>
      <c r="N146" s="187"/>
      <c r="O146" s="187"/>
      <c r="P146" s="187"/>
      <c r="Q146" s="210"/>
      <c r="R146" s="187"/>
    </row>
    <row r="147" spans="1:18">
      <c r="A147" s="884"/>
      <c r="B147" s="911"/>
      <c r="C147" s="856"/>
      <c r="D147" s="912"/>
      <c r="E147" s="81">
        <v>0</v>
      </c>
      <c r="F147" s="287"/>
      <c r="G147" s="287"/>
      <c r="H147" s="287"/>
      <c r="I147" s="287"/>
      <c r="J147" s="287">
        <v>0</v>
      </c>
      <c r="K147" s="287"/>
      <c r="L147" s="287"/>
      <c r="M147" s="287"/>
      <c r="N147" s="287"/>
      <c r="O147" s="287"/>
      <c r="P147" s="287">
        <v>0</v>
      </c>
      <c r="Q147" s="913"/>
      <c r="R147" s="287">
        <v>0</v>
      </c>
    </row>
    <row r="148" spans="1:18" s="916" customFormat="1">
      <c r="A148" s="890"/>
      <c r="B148" s="914" t="s">
        <v>419</v>
      </c>
      <c r="C148" s="915" t="s">
        <v>23</v>
      </c>
      <c r="D148" s="893"/>
      <c r="E148" s="899">
        <f>SUM(E144:E147)</f>
        <v>0</v>
      </c>
      <c r="F148" s="894">
        <f t="shared" ref="F148:R148" si="30">SUM(F144:F147)</f>
        <v>0</v>
      </c>
      <c r="G148" s="894">
        <f t="shared" si="30"/>
        <v>0</v>
      </c>
      <c r="H148" s="894">
        <f t="shared" si="30"/>
        <v>0</v>
      </c>
      <c r="I148" s="894">
        <f t="shared" si="30"/>
        <v>0</v>
      </c>
      <c r="J148" s="894">
        <f t="shared" si="30"/>
        <v>0</v>
      </c>
      <c r="K148" s="894">
        <f t="shared" si="30"/>
        <v>0</v>
      </c>
      <c r="L148" s="894">
        <f t="shared" si="30"/>
        <v>0</v>
      </c>
      <c r="M148" s="894">
        <f t="shared" si="30"/>
        <v>0</v>
      </c>
      <c r="N148" s="894">
        <f t="shared" si="30"/>
        <v>0</v>
      </c>
      <c r="O148" s="894">
        <f t="shared" si="30"/>
        <v>0</v>
      </c>
      <c r="P148" s="894">
        <f t="shared" si="30"/>
        <v>0</v>
      </c>
      <c r="Q148" s="894">
        <f t="shared" si="30"/>
        <v>0</v>
      </c>
      <c r="R148" s="894">
        <f t="shared" si="30"/>
        <v>0</v>
      </c>
    </row>
    <row r="149" spans="1:18" s="954" customFormat="1" ht="21" thickBot="1">
      <c r="A149" s="957"/>
      <c r="B149" s="958"/>
      <c r="C149" s="959" t="s">
        <v>23</v>
      </c>
      <c r="D149" s="960"/>
      <c r="E149" s="961">
        <f>E148+E143+E120+E126</f>
        <v>266070</v>
      </c>
      <c r="F149" s="961">
        <f t="shared" ref="F149:R149" si="31">F148+F143+F120+F126</f>
        <v>0</v>
      </c>
      <c r="G149" s="961">
        <f t="shared" si="31"/>
        <v>0</v>
      </c>
      <c r="H149" s="961">
        <f t="shared" si="31"/>
        <v>0</v>
      </c>
      <c r="I149" s="961">
        <f t="shared" si="31"/>
        <v>0</v>
      </c>
      <c r="J149" s="961">
        <f t="shared" si="31"/>
        <v>266070</v>
      </c>
      <c r="K149" s="961">
        <f t="shared" si="31"/>
        <v>266070</v>
      </c>
      <c r="L149" s="961">
        <f t="shared" si="31"/>
        <v>0</v>
      </c>
      <c r="M149" s="961">
        <f t="shared" si="31"/>
        <v>0</v>
      </c>
      <c r="N149" s="961">
        <f t="shared" si="31"/>
        <v>0</v>
      </c>
      <c r="O149" s="961">
        <f t="shared" si="31"/>
        <v>0</v>
      </c>
      <c r="P149" s="961">
        <f t="shared" si="31"/>
        <v>266070</v>
      </c>
      <c r="Q149" s="961">
        <f t="shared" si="31"/>
        <v>0</v>
      </c>
      <c r="R149" s="961">
        <f t="shared" si="31"/>
        <v>0</v>
      </c>
    </row>
    <row r="150" spans="1:18">
      <c r="A150" s="880"/>
      <c r="B150" s="1206" t="s">
        <v>97</v>
      </c>
      <c r="C150" s="1207"/>
      <c r="D150" s="830"/>
      <c r="E150" s="831"/>
      <c r="F150" s="831"/>
      <c r="G150" s="831"/>
      <c r="H150" s="831"/>
      <c r="I150" s="831"/>
      <c r="J150" s="831"/>
      <c r="K150" s="831"/>
      <c r="L150" s="831"/>
      <c r="M150" s="831"/>
      <c r="N150" s="831"/>
      <c r="O150" s="831"/>
      <c r="P150" s="831"/>
      <c r="Q150" s="832"/>
      <c r="R150" s="38"/>
    </row>
    <row r="151" spans="1:18" ht="40.5">
      <c r="A151" s="880"/>
      <c r="B151" s="849" t="s">
        <v>99</v>
      </c>
      <c r="C151" s="848" t="s">
        <v>367</v>
      </c>
      <c r="D151" s="830" t="s">
        <v>98</v>
      </c>
      <c r="E151" s="84">
        <v>684156.67</v>
      </c>
      <c r="F151" s="84"/>
      <c r="G151" s="84"/>
      <c r="H151" s="84"/>
      <c r="I151" s="84"/>
      <c r="J151" s="84">
        <v>684156.67</v>
      </c>
      <c r="K151" s="84">
        <v>684156.67</v>
      </c>
      <c r="L151" s="84"/>
      <c r="M151" s="84"/>
      <c r="N151" s="84"/>
      <c r="O151" s="84">
        <v>0</v>
      </c>
      <c r="P151" s="38">
        <f>K151+O151</f>
        <v>684156.67</v>
      </c>
      <c r="Q151" s="78"/>
      <c r="R151" s="38">
        <f>J151-P151</f>
        <v>0</v>
      </c>
    </row>
    <row r="152" spans="1:18" ht="21" thickBot="1">
      <c r="A152" s="880"/>
      <c r="B152" s="834" t="s">
        <v>18</v>
      </c>
      <c r="C152" s="157" t="s">
        <v>368</v>
      </c>
      <c r="D152" s="830" t="s">
        <v>98</v>
      </c>
      <c r="E152" s="81">
        <v>175000</v>
      </c>
      <c r="F152" s="81"/>
      <c r="G152" s="81"/>
      <c r="H152" s="81"/>
      <c r="I152" s="81"/>
      <c r="J152" s="81">
        <f>E152</f>
        <v>175000</v>
      </c>
      <c r="K152" s="81">
        <v>175000</v>
      </c>
      <c r="L152" s="81"/>
      <c r="M152" s="81"/>
      <c r="N152" s="81"/>
      <c r="O152" s="81">
        <v>0</v>
      </c>
      <c r="P152" s="38">
        <f>K152+O152</f>
        <v>175000</v>
      </c>
      <c r="Q152" s="78"/>
      <c r="R152" s="38">
        <f>J152-P152</f>
        <v>0</v>
      </c>
    </row>
    <row r="153" spans="1:18" s="954" customFormat="1" ht="21" thickBot="1">
      <c r="A153" s="950"/>
      <c r="B153" s="962"/>
      <c r="C153" s="963" t="s">
        <v>23</v>
      </c>
      <c r="D153" s="964"/>
      <c r="E153" s="965">
        <f>SUM(E151:E152)</f>
        <v>859156.67</v>
      </c>
      <c r="F153" s="965">
        <f t="shared" ref="F153:R153" si="32">SUM(F151:F152)</f>
        <v>0</v>
      </c>
      <c r="G153" s="965">
        <f t="shared" si="32"/>
        <v>0</v>
      </c>
      <c r="H153" s="965">
        <f t="shared" si="32"/>
        <v>0</v>
      </c>
      <c r="I153" s="965">
        <f t="shared" si="32"/>
        <v>0</v>
      </c>
      <c r="J153" s="965">
        <f t="shared" si="32"/>
        <v>859156.67</v>
      </c>
      <c r="K153" s="965">
        <f t="shared" si="32"/>
        <v>859156.67</v>
      </c>
      <c r="L153" s="965">
        <f t="shared" si="32"/>
        <v>0</v>
      </c>
      <c r="M153" s="965">
        <f t="shared" si="32"/>
        <v>0</v>
      </c>
      <c r="N153" s="965">
        <f t="shared" si="32"/>
        <v>0</v>
      </c>
      <c r="O153" s="965">
        <f t="shared" si="32"/>
        <v>0</v>
      </c>
      <c r="P153" s="965">
        <f t="shared" si="32"/>
        <v>859156.67</v>
      </c>
      <c r="Q153" s="965">
        <f t="shared" si="32"/>
        <v>0</v>
      </c>
      <c r="R153" s="965">
        <f t="shared" si="32"/>
        <v>0</v>
      </c>
    </row>
    <row r="154" spans="1:18" ht="21" thickBot="1">
      <c r="A154" s="880"/>
      <c r="B154" s="1212" t="s">
        <v>109</v>
      </c>
      <c r="C154" s="1212"/>
      <c r="D154" s="825" t="s">
        <v>47</v>
      </c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</row>
    <row r="155" spans="1:18">
      <c r="A155" s="880" t="s">
        <v>408</v>
      </c>
      <c r="B155" s="801" t="s">
        <v>407</v>
      </c>
      <c r="C155" s="35" t="s">
        <v>143</v>
      </c>
      <c r="D155" s="193"/>
      <c r="E155" s="38" t="s">
        <v>144</v>
      </c>
      <c r="F155" s="38">
        <v>0</v>
      </c>
      <c r="G155" s="38"/>
      <c r="H155" s="38"/>
      <c r="I155" s="38"/>
      <c r="J155" s="38">
        <v>0</v>
      </c>
      <c r="K155" s="38">
        <v>0</v>
      </c>
      <c r="L155" s="38"/>
      <c r="M155" s="38"/>
      <c r="N155" s="38"/>
      <c r="O155" s="38">
        <v>0</v>
      </c>
      <c r="P155" s="38">
        <v>0</v>
      </c>
      <c r="Q155" s="78"/>
      <c r="R155" s="38">
        <f>J155-P155</f>
        <v>0</v>
      </c>
    </row>
    <row r="156" spans="1:18">
      <c r="A156" s="880" t="s">
        <v>408</v>
      </c>
      <c r="B156" s="801" t="s">
        <v>407</v>
      </c>
      <c r="C156" s="35" t="s">
        <v>145</v>
      </c>
      <c r="D156" s="193"/>
      <c r="E156" s="38" t="s">
        <v>144</v>
      </c>
      <c r="F156" s="38">
        <v>0</v>
      </c>
      <c r="G156" s="38"/>
      <c r="H156" s="38"/>
      <c r="I156" s="38"/>
      <c r="J156" s="38">
        <v>0</v>
      </c>
      <c r="K156" s="38">
        <v>0</v>
      </c>
      <c r="L156" s="38"/>
      <c r="M156" s="38"/>
      <c r="N156" s="38"/>
      <c r="O156" s="38">
        <v>0</v>
      </c>
      <c r="P156" s="38">
        <v>0</v>
      </c>
      <c r="Q156" s="78"/>
      <c r="R156" s="38">
        <f>J156-P156</f>
        <v>0</v>
      </c>
    </row>
    <row r="157" spans="1:18">
      <c r="A157" s="880" t="s">
        <v>408</v>
      </c>
      <c r="B157" s="801" t="s">
        <v>407</v>
      </c>
      <c r="C157" s="35" t="s">
        <v>146</v>
      </c>
      <c r="D157" s="193"/>
      <c r="E157" s="38">
        <v>50000</v>
      </c>
      <c r="F157" s="38">
        <v>0</v>
      </c>
      <c r="G157" s="38"/>
      <c r="H157" s="38"/>
      <c r="I157" s="38"/>
      <c r="J157" s="38">
        <v>50000</v>
      </c>
      <c r="K157" s="38">
        <v>50000</v>
      </c>
      <c r="L157" s="38"/>
      <c r="M157" s="38"/>
      <c r="N157" s="38"/>
      <c r="O157" s="38">
        <v>0</v>
      </c>
      <c r="P157" s="38">
        <v>50000</v>
      </c>
      <c r="Q157" s="78"/>
      <c r="R157" s="38">
        <f>J157-P157</f>
        <v>0</v>
      </c>
    </row>
    <row r="158" spans="1:18">
      <c r="A158" s="880" t="s">
        <v>408</v>
      </c>
      <c r="B158" s="801" t="s">
        <v>407</v>
      </c>
      <c r="C158" s="35" t="s">
        <v>147</v>
      </c>
      <c r="D158" s="193"/>
      <c r="E158" s="38" t="s">
        <v>144</v>
      </c>
      <c r="F158" s="38">
        <v>0</v>
      </c>
      <c r="G158" s="38"/>
      <c r="H158" s="38"/>
      <c r="I158" s="38"/>
      <c r="J158" s="38">
        <v>0</v>
      </c>
      <c r="K158" s="38">
        <v>0</v>
      </c>
      <c r="L158" s="38"/>
      <c r="M158" s="38"/>
      <c r="N158" s="38"/>
      <c r="O158" s="38">
        <v>0</v>
      </c>
      <c r="P158" s="38">
        <v>0</v>
      </c>
      <c r="Q158" s="78"/>
      <c r="R158" s="38">
        <f>J158-P158</f>
        <v>0</v>
      </c>
    </row>
    <row r="159" spans="1:18">
      <c r="A159" s="880" t="s">
        <v>408</v>
      </c>
      <c r="B159" s="801" t="s">
        <v>407</v>
      </c>
      <c r="C159" s="35" t="s">
        <v>148</v>
      </c>
      <c r="D159" s="193"/>
      <c r="E159" s="38"/>
      <c r="F159" s="38">
        <v>0</v>
      </c>
      <c r="G159" s="38"/>
      <c r="H159" s="38"/>
      <c r="I159" s="38"/>
      <c r="J159" s="38">
        <v>0</v>
      </c>
      <c r="K159" s="38">
        <v>0</v>
      </c>
      <c r="L159" s="38"/>
      <c r="M159" s="38"/>
      <c r="N159" s="38"/>
      <c r="O159" s="38">
        <v>0</v>
      </c>
      <c r="P159" s="38">
        <v>0</v>
      </c>
      <c r="Q159" s="78"/>
      <c r="R159" s="38">
        <v>0</v>
      </c>
    </row>
    <row r="160" spans="1:18">
      <c r="A160" s="880" t="s">
        <v>408</v>
      </c>
      <c r="B160" s="801" t="s">
        <v>407</v>
      </c>
      <c r="C160" s="35" t="s">
        <v>149</v>
      </c>
      <c r="D160" s="193"/>
      <c r="E160" s="38"/>
      <c r="F160" s="38">
        <v>0</v>
      </c>
      <c r="G160" s="38"/>
      <c r="H160" s="38"/>
      <c r="I160" s="38"/>
      <c r="J160" s="38">
        <v>0</v>
      </c>
      <c r="K160" s="38">
        <v>0</v>
      </c>
      <c r="L160" s="38"/>
      <c r="M160" s="38"/>
      <c r="N160" s="38"/>
      <c r="O160" s="38">
        <v>0</v>
      </c>
      <c r="P160" s="38">
        <v>0</v>
      </c>
      <c r="Q160" s="78"/>
      <c r="R160" s="38">
        <v>0</v>
      </c>
    </row>
    <row r="161" spans="1:18">
      <c r="A161" s="880" t="s">
        <v>408</v>
      </c>
      <c r="B161" s="801" t="s">
        <v>407</v>
      </c>
      <c r="C161" s="35" t="s">
        <v>150</v>
      </c>
      <c r="D161" s="193"/>
      <c r="E161" s="38"/>
      <c r="F161" s="38">
        <v>0</v>
      </c>
      <c r="G161" s="38"/>
      <c r="H161" s="38"/>
      <c r="I161" s="38"/>
      <c r="J161" s="38">
        <v>0</v>
      </c>
      <c r="K161" s="38">
        <v>0</v>
      </c>
      <c r="L161" s="38"/>
      <c r="M161" s="38"/>
      <c r="N161" s="38"/>
      <c r="O161" s="38">
        <v>0</v>
      </c>
      <c r="P161" s="38">
        <v>0</v>
      </c>
      <c r="Q161" s="78"/>
      <c r="R161" s="38">
        <v>0</v>
      </c>
    </row>
    <row r="162" spans="1:18">
      <c r="A162" s="880" t="s">
        <v>408</v>
      </c>
      <c r="B162" s="801" t="s">
        <v>407</v>
      </c>
      <c r="C162" s="35" t="s">
        <v>151</v>
      </c>
      <c r="D162" s="193"/>
      <c r="E162" s="38"/>
      <c r="F162" s="38">
        <v>0</v>
      </c>
      <c r="G162" s="38"/>
      <c r="H162" s="38"/>
      <c r="I162" s="38"/>
      <c r="J162" s="38">
        <v>0</v>
      </c>
      <c r="K162" s="38">
        <v>0</v>
      </c>
      <c r="L162" s="38"/>
      <c r="M162" s="38"/>
      <c r="N162" s="38"/>
      <c r="O162" s="38">
        <v>0</v>
      </c>
      <c r="P162" s="38">
        <v>0</v>
      </c>
      <c r="Q162" s="78"/>
      <c r="R162" s="38">
        <v>0</v>
      </c>
    </row>
    <row r="163" spans="1:18">
      <c r="A163" s="880" t="s">
        <v>408</v>
      </c>
      <c r="B163" s="801" t="s">
        <v>407</v>
      </c>
      <c r="C163" s="35" t="s">
        <v>152</v>
      </c>
      <c r="D163" s="193"/>
      <c r="E163" s="38"/>
      <c r="F163" s="38">
        <v>0</v>
      </c>
      <c r="G163" s="38"/>
      <c r="H163" s="38"/>
      <c r="I163" s="38"/>
      <c r="J163" s="38">
        <v>0</v>
      </c>
      <c r="K163" s="38">
        <v>0</v>
      </c>
      <c r="L163" s="38"/>
      <c r="M163" s="38"/>
      <c r="N163" s="38"/>
      <c r="O163" s="38">
        <v>0</v>
      </c>
      <c r="P163" s="38">
        <v>0</v>
      </c>
      <c r="Q163" s="78"/>
      <c r="R163" s="38">
        <v>0</v>
      </c>
    </row>
    <row r="164" spans="1:18">
      <c r="A164" s="880" t="s">
        <v>408</v>
      </c>
      <c r="B164" s="801" t="s">
        <v>407</v>
      </c>
      <c r="C164" s="35" t="s">
        <v>153</v>
      </c>
      <c r="D164" s="193"/>
      <c r="E164" s="38"/>
      <c r="F164" s="38">
        <v>0</v>
      </c>
      <c r="G164" s="38"/>
      <c r="H164" s="38"/>
      <c r="I164" s="38"/>
      <c r="J164" s="38">
        <v>0</v>
      </c>
      <c r="K164" s="38">
        <v>0</v>
      </c>
      <c r="L164" s="38"/>
      <c r="M164" s="38"/>
      <c r="N164" s="38"/>
      <c r="O164" s="38">
        <v>0</v>
      </c>
      <c r="P164" s="38">
        <v>0</v>
      </c>
      <c r="Q164" s="78"/>
      <c r="R164" s="38">
        <v>0</v>
      </c>
    </row>
    <row r="165" spans="1:18">
      <c r="A165" s="880" t="s">
        <v>408</v>
      </c>
      <c r="B165" s="801" t="s">
        <v>407</v>
      </c>
      <c r="C165" s="35" t="s">
        <v>154</v>
      </c>
      <c r="D165" s="193"/>
      <c r="E165" s="38"/>
      <c r="F165" s="38">
        <v>0</v>
      </c>
      <c r="G165" s="38"/>
      <c r="H165" s="38"/>
      <c r="I165" s="38"/>
      <c r="J165" s="38">
        <v>0</v>
      </c>
      <c r="K165" s="38">
        <v>0</v>
      </c>
      <c r="L165" s="38"/>
      <c r="M165" s="38"/>
      <c r="N165" s="38"/>
      <c r="O165" s="38">
        <v>0</v>
      </c>
      <c r="P165" s="38">
        <v>0</v>
      </c>
      <c r="Q165" s="78"/>
      <c r="R165" s="38">
        <v>0</v>
      </c>
    </row>
    <row r="166" spans="1:18">
      <c r="A166" s="880" t="s">
        <v>408</v>
      </c>
      <c r="B166" s="801" t="s">
        <v>407</v>
      </c>
      <c r="C166" s="35" t="s">
        <v>155</v>
      </c>
      <c r="D166" s="193"/>
      <c r="E166" s="38"/>
      <c r="F166" s="38">
        <v>0</v>
      </c>
      <c r="G166" s="38"/>
      <c r="H166" s="38"/>
      <c r="I166" s="38"/>
      <c r="J166" s="38">
        <v>0</v>
      </c>
      <c r="K166" s="38">
        <v>0</v>
      </c>
      <c r="L166" s="38"/>
      <c r="M166" s="38"/>
      <c r="N166" s="38"/>
      <c r="O166" s="38">
        <v>0</v>
      </c>
      <c r="P166" s="38">
        <v>0</v>
      </c>
      <c r="Q166" s="78"/>
      <c r="R166" s="38">
        <v>0</v>
      </c>
    </row>
    <row r="167" spans="1:18">
      <c r="A167" s="880" t="s">
        <v>408</v>
      </c>
      <c r="B167" s="801" t="s">
        <v>407</v>
      </c>
      <c r="C167" s="35" t="s">
        <v>156</v>
      </c>
      <c r="D167" s="193"/>
      <c r="E167" s="38"/>
      <c r="F167" s="38">
        <v>0</v>
      </c>
      <c r="G167" s="38"/>
      <c r="H167" s="38"/>
      <c r="I167" s="38"/>
      <c r="J167" s="38">
        <v>0</v>
      </c>
      <c r="K167" s="38">
        <v>0</v>
      </c>
      <c r="L167" s="38"/>
      <c r="M167" s="38"/>
      <c r="N167" s="38"/>
      <c r="O167" s="38">
        <v>0</v>
      </c>
      <c r="P167" s="38">
        <v>0</v>
      </c>
      <c r="Q167" s="78"/>
      <c r="R167" s="38">
        <v>0</v>
      </c>
    </row>
    <row r="168" spans="1:18">
      <c r="A168" s="880" t="s">
        <v>408</v>
      </c>
      <c r="B168" s="801" t="s">
        <v>407</v>
      </c>
      <c r="C168" s="35" t="s">
        <v>157</v>
      </c>
      <c r="D168" s="193"/>
      <c r="E168" s="38"/>
      <c r="F168" s="38">
        <v>0</v>
      </c>
      <c r="G168" s="38"/>
      <c r="H168" s="38"/>
      <c r="I168" s="38"/>
      <c r="J168" s="38">
        <v>0</v>
      </c>
      <c r="K168" s="38">
        <v>0</v>
      </c>
      <c r="L168" s="38"/>
      <c r="M168" s="38"/>
      <c r="N168" s="38"/>
      <c r="O168" s="38">
        <v>0</v>
      </c>
      <c r="P168" s="38">
        <v>0</v>
      </c>
      <c r="Q168" s="78"/>
      <c r="R168" s="38">
        <v>0</v>
      </c>
    </row>
    <row r="169" spans="1:18">
      <c r="A169" s="880" t="s">
        <v>408</v>
      </c>
      <c r="B169" s="801" t="s">
        <v>407</v>
      </c>
      <c r="C169" s="35" t="s">
        <v>158</v>
      </c>
      <c r="D169" s="193"/>
      <c r="E169" s="38"/>
      <c r="F169" s="38">
        <v>0</v>
      </c>
      <c r="G169" s="38"/>
      <c r="H169" s="38"/>
      <c r="I169" s="38"/>
      <c r="J169" s="38">
        <v>0</v>
      </c>
      <c r="K169" s="38">
        <v>0</v>
      </c>
      <c r="L169" s="38"/>
      <c r="M169" s="38"/>
      <c r="N169" s="38"/>
      <c r="O169" s="38">
        <v>0</v>
      </c>
      <c r="P169" s="38">
        <v>0</v>
      </c>
      <c r="Q169" s="78"/>
      <c r="R169" s="38">
        <v>0</v>
      </c>
    </row>
    <row r="170" spans="1:18">
      <c r="A170" s="880" t="s">
        <v>408</v>
      </c>
      <c r="B170" s="801" t="s">
        <v>407</v>
      </c>
      <c r="C170" s="35" t="s">
        <v>159</v>
      </c>
      <c r="D170" s="193"/>
      <c r="E170" s="38"/>
      <c r="F170" s="38">
        <v>0</v>
      </c>
      <c r="G170" s="38"/>
      <c r="H170" s="38"/>
      <c r="I170" s="38"/>
      <c r="J170" s="38">
        <v>0</v>
      </c>
      <c r="K170" s="38">
        <v>0</v>
      </c>
      <c r="L170" s="38"/>
      <c r="M170" s="38"/>
      <c r="N170" s="38"/>
      <c r="O170" s="38">
        <v>0</v>
      </c>
      <c r="P170" s="38">
        <v>0</v>
      </c>
      <c r="Q170" s="78"/>
      <c r="R170" s="38">
        <v>0</v>
      </c>
    </row>
    <row r="171" spans="1:18">
      <c r="A171" s="880" t="s">
        <v>408</v>
      </c>
      <c r="B171" s="801" t="s">
        <v>407</v>
      </c>
      <c r="C171" s="35" t="s">
        <v>160</v>
      </c>
      <c r="D171" s="193"/>
      <c r="E171" s="38"/>
      <c r="F171" s="38">
        <v>0</v>
      </c>
      <c r="G171" s="38"/>
      <c r="H171" s="38"/>
      <c r="I171" s="38"/>
      <c r="J171" s="38">
        <v>0</v>
      </c>
      <c r="K171" s="38">
        <v>0</v>
      </c>
      <c r="L171" s="38"/>
      <c r="M171" s="38"/>
      <c r="N171" s="38"/>
      <c r="O171" s="38">
        <v>0</v>
      </c>
      <c r="P171" s="38">
        <v>0</v>
      </c>
      <c r="Q171" s="78"/>
      <c r="R171" s="38">
        <v>0</v>
      </c>
    </row>
    <row r="172" spans="1:18">
      <c r="A172" s="880" t="s">
        <v>408</v>
      </c>
      <c r="B172" s="801" t="s">
        <v>407</v>
      </c>
      <c r="C172" s="35" t="s">
        <v>161</v>
      </c>
      <c r="D172" s="193"/>
      <c r="E172" s="38"/>
      <c r="F172" s="38">
        <v>0</v>
      </c>
      <c r="G172" s="38"/>
      <c r="H172" s="38"/>
      <c r="I172" s="38"/>
      <c r="J172" s="38">
        <v>0</v>
      </c>
      <c r="K172" s="38">
        <v>0</v>
      </c>
      <c r="L172" s="38"/>
      <c r="M172" s="38"/>
      <c r="N172" s="38"/>
      <c r="O172" s="38">
        <v>0</v>
      </c>
      <c r="P172" s="38">
        <v>0</v>
      </c>
      <c r="Q172" s="78"/>
      <c r="R172" s="38">
        <v>0</v>
      </c>
    </row>
    <row r="173" spans="1:18">
      <c r="A173" s="880" t="s">
        <v>408</v>
      </c>
      <c r="B173" s="801" t="s">
        <v>407</v>
      </c>
      <c r="C173" s="35" t="s">
        <v>162</v>
      </c>
      <c r="D173" s="193"/>
      <c r="E173" s="38"/>
      <c r="F173" s="38">
        <v>0</v>
      </c>
      <c r="G173" s="38"/>
      <c r="H173" s="38"/>
      <c r="I173" s="38"/>
      <c r="J173" s="38">
        <v>0</v>
      </c>
      <c r="K173" s="38">
        <v>0</v>
      </c>
      <c r="L173" s="38"/>
      <c r="M173" s="38"/>
      <c r="N173" s="38"/>
      <c r="O173" s="38">
        <v>0</v>
      </c>
      <c r="P173" s="38">
        <v>0</v>
      </c>
      <c r="Q173" s="78"/>
      <c r="R173" s="38">
        <v>0</v>
      </c>
    </row>
    <row r="174" spans="1:18">
      <c r="A174" s="880" t="s">
        <v>408</v>
      </c>
      <c r="B174" s="801" t="s">
        <v>407</v>
      </c>
      <c r="C174" s="35" t="s">
        <v>163</v>
      </c>
      <c r="D174" s="193"/>
      <c r="E174" s="38"/>
      <c r="F174" s="38">
        <v>0</v>
      </c>
      <c r="G174" s="38"/>
      <c r="H174" s="38"/>
      <c r="I174" s="38"/>
      <c r="J174" s="38">
        <v>0</v>
      </c>
      <c r="K174" s="38">
        <v>0</v>
      </c>
      <c r="L174" s="38"/>
      <c r="M174" s="38"/>
      <c r="N174" s="38"/>
      <c r="O174" s="38">
        <v>0</v>
      </c>
      <c r="P174" s="38">
        <v>0</v>
      </c>
      <c r="Q174" s="78"/>
      <c r="R174" s="38">
        <v>0</v>
      </c>
    </row>
    <row r="175" spans="1:18">
      <c r="A175" s="880" t="s">
        <v>408</v>
      </c>
      <c r="B175" s="801" t="s">
        <v>407</v>
      </c>
      <c r="C175" s="35" t="s">
        <v>164</v>
      </c>
      <c r="D175" s="193"/>
      <c r="E175" s="38"/>
      <c r="F175" s="38">
        <v>0</v>
      </c>
      <c r="G175" s="38"/>
      <c r="H175" s="38"/>
      <c r="I175" s="38"/>
      <c r="J175" s="38">
        <v>0</v>
      </c>
      <c r="K175" s="38">
        <v>0</v>
      </c>
      <c r="L175" s="38"/>
      <c r="M175" s="38"/>
      <c r="N175" s="38"/>
      <c r="O175" s="38">
        <v>0</v>
      </c>
      <c r="P175" s="38">
        <v>0</v>
      </c>
      <c r="Q175" s="78"/>
      <c r="R175" s="38">
        <v>0</v>
      </c>
    </row>
    <row r="176" spans="1:18">
      <c r="A176" s="880" t="s">
        <v>408</v>
      </c>
      <c r="B176" s="801" t="s">
        <v>407</v>
      </c>
      <c r="C176" s="35" t="s">
        <v>165</v>
      </c>
      <c r="D176" s="193"/>
      <c r="E176" s="38"/>
      <c r="F176" s="38">
        <v>0</v>
      </c>
      <c r="G176" s="38"/>
      <c r="H176" s="38"/>
      <c r="I176" s="38"/>
      <c r="J176" s="38">
        <v>0</v>
      </c>
      <c r="K176" s="38">
        <v>0</v>
      </c>
      <c r="L176" s="38"/>
      <c r="M176" s="38"/>
      <c r="N176" s="38"/>
      <c r="O176" s="38">
        <v>0</v>
      </c>
      <c r="P176" s="38">
        <v>0</v>
      </c>
      <c r="Q176" s="78"/>
      <c r="R176" s="38">
        <v>0</v>
      </c>
    </row>
    <row r="177" spans="1:18">
      <c r="A177" s="880" t="s">
        <v>408</v>
      </c>
      <c r="B177" s="801" t="s">
        <v>407</v>
      </c>
      <c r="C177" s="35" t="s">
        <v>166</v>
      </c>
      <c r="D177" s="193"/>
      <c r="E177" s="38"/>
      <c r="F177" s="38">
        <v>0</v>
      </c>
      <c r="G177" s="38"/>
      <c r="H177" s="38"/>
      <c r="I177" s="38"/>
      <c r="J177" s="38">
        <v>0</v>
      </c>
      <c r="K177" s="38">
        <v>0</v>
      </c>
      <c r="L177" s="38"/>
      <c r="M177" s="38"/>
      <c r="N177" s="38"/>
      <c r="O177" s="38">
        <v>0</v>
      </c>
      <c r="P177" s="38">
        <v>0</v>
      </c>
      <c r="Q177" s="78"/>
      <c r="R177" s="38">
        <v>0</v>
      </c>
    </row>
    <row r="178" spans="1:18">
      <c r="A178" s="880" t="s">
        <v>408</v>
      </c>
      <c r="B178" s="801" t="s">
        <v>407</v>
      </c>
      <c r="C178" s="35" t="s">
        <v>167</v>
      </c>
      <c r="D178" s="193"/>
      <c r="E178" s="38"/>
      <c r="F178" s="38">
        <v>0</v>
      </c>
      <c r="G178" s="38"/>
      <c r="H178" s="38"/>
      <c r="I178" s="38"/>
      <c r="J178" s="38">
        <v>0</v>
      </c>
      <c r="K178" s="38">
        <v>0</v>
      </c>
      <c r="L178" s="38"/>
      <c r="M178" s="38"/>
      <c r="N178" s="38"/>
      <c r="O178" s="38">
        <v>0</v>
      </c>
      <c r="P178" s="38">
        <v>0</v>
      </c>
      <c r="Q178" s="78"/>
      <c r="R178" s="38">
        <v>0</v>
      </c>
    </row>
    <row r="179" spans="1:18">
      <c r="A179" s="880" t="s">
        <v>408</v>
      </c>
      <c r="B179" s="801" t="s">
        <v>407</v>
      </c>
      <c r="C179" s="35" t="s">
        <v>168</v>
      </c>
      <c r="D179" s="193"/>
      <c r="E179" s="38"/>
      <c r="F179" s="38">
        <v>0</v>
      </c>
      <c r="G179" s="38"/>
      <c r="H179" s="38"/>
      <c r="I179" s="38"/>
      <c r="J179" s="38">
        <v>0</v>
      </c>
      <c r="K179" s="38">
        <v>0</v>
      </c>
      <c r="L179" s="38"/>
      <c r="M179" s="38"/>
      <c r="N179" s="38"/>
      <c r="O179" s="38">
        <v>0</v>
      </c>
      <c r="P179" s="38">
        <v>0</v>
      </c>
      <c r="Q179" s="78"/>
      <c r="R179" s="38">
        <v>0</v>
      </c>
    </row>
    <row r="180" spans="1:18">
      <c r="A180" s="880" t="s">
        <v>408</v>
      </c>
      <c r="B180" s="801" t="s">
        <v>407</v>
      </c>
      <c r="C180" s="35" t="s">
        <v>169</v>
      </c>
      <c r="D180" s="193"/>
      <c r="E180" s="38"/>
      <c r="F180" s="38">
        <v>0</v>
      </c>
      <c r="G180" s="38"/>
      <c r="H180" s="38"/>
      <c r="I180" s="38"/>
      <c r="J180" s="38">
        <v>0</v>
      </c>
      <c r="K180" s="38">
        <v>0</v>
      </c>
      <c r="L180" s="38"/>
      <c r="M180" s="38"/>
      <c r="N180" s="38"/>
      <c r="O180" s="38">
        <v>0</v>
      </c>
      <c r="P180" s="38">
        <v>0</v>
      </c>
      <c r="Q180" s="78"/>
      <c r="R180" s="38">
        <v>0</v>
      </c>
    </row>
    <row r="181" spans="1:18">
      <c r="A181" s="880" t="s">
        <v>408</v>
      </c>
      <c r="B181" s="801" t="s">
        <v>407</v>
      </c>
      <c r="C181" s="35" t="s">
        <v>170</v>
      </c>
      <c r="D181" s="193"/>
      <c r="E181" s="38"/>
      <c r="F181" s="38">
        <v>0</v>
      </c>
      <c r="G181" s="38"/>
      <c r="H181" s="38"/>
      <c r="I181" s="38"/>
      <c r="J181" s="38">
        <v>0</v>
      </c>
      <c r="K181" s="38">
        <v>0</v>
      </c>
      <c r="L181" s="38"/>
      <c r="M181" s="38"/>
      <c r="N181" s="38"/>
      <c r="O181" s="38">
        <v>0</v>
      </c>
      <c r="P181" s="38">
        <v>0</v>
      </c>
      <c r="Q181" s="78"/>
      <c r="R181" s="38">
        <v>0</v>
      </c>
    </row>
    <row r="182" spans="1:18">
      <c r="A182" s="880" t="s">
        <v>408</v>
      </c>
      <c r="B182" s="801" t="s">
        <v>407</v>
      </c>
      <c r="C182" s="35" t="s">
        <v>171</v>
      </c>
      <c r="D182" s="193"/>
      <c r="E182" s="38"/>
      <c r="F182" s="38">
        <v>0</v>
      </c>
      <c r="G182" s="38"/>
      <c r="H182" s="38"/>
      <c r="I182" s="38"/>
      <c r="J182" s="38">
        <v>0</v>
      </c>
      <c r="K182" s="38">
        <v>0</v>
      </c>
      <c r="L182" s="38"/>
      <c r="M182" s="38"/>
      <c r="N182" s="38"/>
      <c r="O182" s="38">
        <v>0</v>
      </c>
      <c r="P182" s="38">
        <v>0</v>
      </c>
      <c r="Q182" s="78"/>
      <c r="R182" s="38">
        <v>0</v>
      </c>
    </row>
    <row r="183" spans="1:18">
      <c r="A183" s="880" t="s">
        <v>408</v>
      </c>
      <c r="B183" s="801" t="s">
        <v>407</v>
      </c>
      <c r="C183" s="35" t="s">
        <v>172</v>
      </c>
      <c r="D183" s="193"/>
      <c r="E183" s="38"/>
      <c r="F183" s="38">
        <v>0</v>
      </c>
      <c r="G183" s="38"/>
      <c r="H183" s="38"/>
      <c r="I183" s="38"/>
      <c r="J183" s="38">
        <v>0</v>
      </c>
      <c r="K183" s="38">
        <v>0</v>
      </c>
      <c r="L183" s="38"/>
      <c r="M183" s="38"/>
      <c r="N183" s="38"/>
      <c r="O183" s="38">
        <v>0</v>
      </c>
      <c r="P183" s="38">
        <v>0</v>
      </c>
      <c r="Q183" s="78"/>
      <c r="R183" s="38">
        <v>0</v>
      </c>
    </row>
    <row r="184" spans="1:18">
      <c r="A184" s="880" t="s">
        <v>408</v>
      </c>
      <c r="B184" s="801" t="s">
        <v>407</v>
      </c>
      <c r="C184" s="35" t="s">
        <v>173</v>
      </c>
      <c r="D184" s="193"/>
      <c r="E184" s="38"/>
      <c r="F184" s="38">
        <v>0</v>
      </c>
      <c r="G184" s="38"/>
      <c r="H184" s="38"/>
      <c r="I184" s="38"/>
      <c r="J184" s="38">
        <v>0</v>
      </c>
      <c r="K184" s="38">
        <v>0</v>
      </c>
      <c r="L184" s="38"/>
      <c r="M184" s="38"/>
      <c r="N184" s="38"/>
      <c r="O184" s="38">
        <v>0</v>
      </c>
      <c r="P184" s="38">
        <v>0</v>
      </c>
      <c r="Q184" s="78"/>
      <c r="R184" s="38">
        <v>0</v>
      </c>
    </row>
    <row r="185" spans="1:18">
      <c r="A185" s="880" t="s">
        <v>408</v>
      </c>
      <c r="B185" s="801" t="s">
        <v>407</v>
      </c>
      <c r="C185" s="35" t="s">
        <v>174</v>
      </c>
      <c r="D185" s="193"/>
      <c r="E185" s="38"/>
      <c r="F185" s="38">
        <v>0</v>
      </c>
      <c r="G185" s="38"/>
      <c r="H185" s="38"/>
      <c r="I185" s="38"/>
      <c r="J185" s="38">
        <v>0</v>
      </c>
      <c r="K185" s="38">
        <v>0</v>
      </c>
      <c r="L185" s="38"/>
      <c r="M185" s="38"/>
      <c r="N185" s="38"/>
      <c r="O185" s="38">
        <v>0</v>
      </c>
      <c r="P185" s="38">
        <v>0</v>
      </c>
      <c r="Q185" s="78"/>
      <c r="R185" s="38">
        <v>0</v>
      </c>
    </row>
    <row r="186" spans="1:18">
      <c r="A186" s="880" t="s">
        <v>408</v>
      </c>
      <c r="B186" s="801" t="s">
        <v>407</v>
      </c>
      <c r="C186" s="35" t="s">
        <v>175</v>
      </c>
      <c r="D186" s="193"/>
      <c r="E186" s="38"/>
      <c r="F186" s="38">
        <v>0</v>
      </c>
      <c r="G186" s="38"/>
      <c r="H186" s="38"/>
      <c r="I186" s="38"/>
      <c r="J186" s="38">
        <v>0</v>
      </c>
      <c r="K186" s="38">
        <v>0</v>
      </c>
      <c r="L186" s="38"/>
      <c r="M186" s="38"/>
      <c r="N186" s="38"/>
      <c r="O186" s="38">
        <v>0</v>
      </c>
      <c r="P186" s="38">
        <v>0</v>
      </c>
      <c r="Q186" s="78"/>
      <c r="R186" s="38">
        <v>0</v>
      </c>
    </row>
    <row r="187" spans="1:18">
      <c r="A187" s="880" t="s">
        <v>408</v>
      </c>
      <c r="B187" s="801" t="s">
        <v>407</v>
      </c>
      <c r="C187" s="35" t="s">
        <v>176</v>
      </c>
      <c r="D187" s="828"/>
      <c r="E187" s="81"/>
      <c r="F187" s="38">
        <v>0</v>
      </c>
      <c r="G187" s="81"/>
      <c r="H187" s="81"/>
      <c r="I187" s="81"/>
      <c r="J187" s="38">
        <v>0</v>
      </c>
      <c r="K187" s="38">
        <v>0</v>
      </c>
      <c r="L187" s="81"/>
      <c r="M187" s="81"/>
      <c r="N187" s="81"/>
      <c r="O187" s="38">
        <v>0</v>
      </c>
      <c r="P187" s="38">
        <v>0</v>
      </c>
      <c r="Q187" s="78"/>
      <c r="R187" s="38">
        <v>0</v>
      </c>
    </row>
    <row r="188" spans="1:18">
      <c r="A188" s="880" t="s">
        <v>408</v>
      </c>
      <c r="B188" s="801" t="s">
        <v>407</v>
      </c>
      <c r="C188" s="35" t="s">
        <v>177</v>
      </c>
      <c r="D188" s="828"/>
      <c r="E188" s="81"/>
      <c r="F188" s="38">
        <v>0</v>
      </c>
      <c r="G188" s="81"/>
      <c r="H188" s="81"/>
      <c r="I188" s="81"/>
      <c r="J188" s="38">
        <v>0</v>
      </c>
      <c r="K188" s="38">
        <v>0</v>
      </c>
      <c r="L188" s="81"/>
      <c r="M188" s="81"/>
      <c r="N188" s="81"/>
      <c r="O188" s="38">
        <v>0</v>
      </c>
      <c r="P188" s="38">
        <v>0</v>
      </c>
      <c r="Q188" s="78"/>
      <c r="R188" s="38">
        <v>0</v>
      </c>
    </row>
    <row r="189" spans="1:18">
      <c r="A189" s="880" t="s">
        <v>408</v>
      </c>
      <c r="B189" s="850" t="s">
        <v>407</v>
      </c>
      <c r="C189" s="860" t="s">
        <v>384</v>
      </c>
      <c r="D189" s="828"/>
      <c r="E189" s="81"/>
      <c r="F189" s="81">
        <v>0</v>
      </c>
      <c r="G189" s="81"/>
      <c r="H189" s="81"/>
      <c r="I189" s="81"/>
      <c r="J189" s="81">
        <v>0</v>
      </c>
      <c r="K189" s="81">
        <v>0</v>
      </c>
      <c r="L189" s="81"/>
      <c r="M189" s="81"/>
      <c r="N189" s="81"/>
      <c r="O189" s="81">
        <v>0</v>
      </c>
      <c r="P189" s="81">
        <v>0</v>
      </c>
      <c r="Q189" s="837"/>
      <c r="R189" s="38">
        <v>0</v>
      </c>
    </row>
    <row r="190" spans="1:18" s="895" customFormat="1">
      <c r="A190" s="890"/>
      <c r="B190" s="914" t="s">
        <v>421</v>
      </c>
      <c r="C190" s="923" t="s">
        <v>23</v>
      </c>
      <c r="D190" s="909">
        <f>SUM(D155:D189)</f>
        <v>0</v>
      </c>
      <c r="E190" s="909">
        <f t="shared" ref="E190:R190" si="33">SUM(E155:E189)</f>
        <v>50000</v>
      </c>
      <c r="F190" s="909">
        <f t="shared" si="33"/>
        <v>0</v>
      </c>
      <c r="G190" s="909">
        <f t="shared" si="33"/>
        <v>0</v>
      </c>
      <c r="H190" s="909">
        <f t="shared" si="33"/>
        <v>0</v>
      </c>
      <c r="I190" s="909">
        <f t="shared" si="33"/>
        <v>0</v>
      </c>
      <c r="J190" s="909">
        <f t="shared" si="33"/>
        <v>50000</v>
      </c>
      <c r="K190" s="909">
        <f t="shared" si="33"/>
        <v>50000</v>
      </c>
      <c r="L190" s="909">
        <f t="shared" si="33"/>
        <v>0</v>
      </c>
      <c r="M190" s="909">
        <f t="shared" si="33"/>
        <v>0</v>
      </c>
      <c r="N190" s="909">
        <f t="shared" si="33"/>
        <v>0</v>
      </c>
      <c r="O190" s="909">
        <f t="shared" si="33"/>
        <v>0</v>
      </c>
      <c r="P190" s="909">
        <f t="shared" si="33"/>
        <v>50000</v>
      </c>
      <c r="Q190" s="909">
        <f t="shared" si="33"/>
        <v>0</v>
      </c>
      <c r="R190" s="909">
        <f t="shared" si="33"/>
        <v>0</v>
      </c>
    </row>
    <row r="191" spans="1:18" ht="40.5">
      <c r="A191" s="880"/>
      <c r="B191" s="841" t="s">
        <v>107</v>
      </c>
      <c r="C191" s="846" t="s">
        <v>110</v>
      </c>
      <c r="D191" s="825" t="s">
        <v>47</v>
      </c>
      <c r="E191" s="38">
        <v>119358</v>
      </c>
      <c r="F191" s="38"/>
      <c r="G191" s="38"/>
      <c r="H191" s="38"/>
      <c r="I191" s="38"/>
      <c r="J191" s="38">
        <f>E191+F191-G191</f>
        <v>119358</v>
      </c>
      <c r="K191" s="38">
        <v>119358</v>
      </c>
      <c r="L191" s="38"/>
      <c r="M191" s="38"/>
      <c r="N191" s="38"/>
      <c r="O191" s="38">
        <v>0</v>
      </c>
      <c r="P191" s="38">
        <f>K191+O191</f>
        <v>119358</v>
      </c>
      <c r="Q191" s="78"/>
      <c r="R191" s="38">
        <f>J191-P191</f>
        <v>0</v>
      </c>
    </row>
    <row r="192" spans="1:18">
      <c r="A192" s="880"/>
      <c r="B192" s="827" t="s">
        <v>107</v>
      </c>
      <c r="C192" s="35" t="s">
        <v>111</v>
      </c>
      <c r="D192" s="825" t="s">
        <v>47</v>
      </c>
      <c r="E192" s="38">
        <v>37530</v>
      </c>
      <c r="F192" s="38"/>
      <c r="G192" s="38"/>
      <c r="H192" s="38"/>
      <c r="I192" s="38"/>
      <c r="J192" s="38">
        <f>E192+F192-G192</f>
        <v>37530</v>
      </c>
      <c r="K192" s="38">
        <v>37530</v>
      </c>
      <c r="L192" s="38"/>
      <c r="M192" s="38"/>
      <c r="N192" s="38"/>
      <c r="O192" s="38">
        <v>0</v>
      </c>
      <c r="P192" s="38">
        <f>K192+O192</f>
        <v>37530</v>
      </c>
      <c r="Q192" s="78"/>
      <c r="R192" s="38">
        <f>J192-P192</f>
        <v>0</v>
      </c>
    </row>
    <row r="193" spans="1:19">
      <c r="A193" s="880"/>
      <c r="B193" s="827" t="s">
        <v>107</v>
      </c>
      <c r="C193" s="35" t="s">
        <v>112</v>
      </c>
      <c r="D193" s="825" t="s">
        <v>47</v>
      </c>
      <c r="E193" s="38">
        <v>973</v>
      </c>
      <c r="F193" s="38"/>
      <c r="G193" s="38"/>
      <c r="H193" s="38"/>
      <c r="I193" s="38"/>
      <c r="J193" s="38">
        <f>E193+F193-G193</f>
        <v>973</v>
      </c>
      <c r="K193" s="38">
        <v>973</v>
      </c>
      <c r="L193" s="38"/>
      <c r="M193" s="38"/>
      <c r="N193" s="38"/>
      <c r="O193" s="38">
        <v>0</v>
      </c>
      <c r="P193" s="38">
        <f>K193+O193</f>
        <v>973</v>
      </c>
      <c r="Q193" s="78"/>
      <c r="R193" s="38">
        <f>J193-P193</f>
        <v>0</v>
      </c>
    </row>
    <row r="194" spans="1:19" s="854" customFormat="1" ht="121.5">
      <c r="A194" s="881"/>
      <c r="B194" s="834" t="s">
        <v>363</v>
      </c>
      <c r="C194" s="157" t="s">
        <v>369</v>
      </c>
      <c r="D194" s="825" t="s">
        <v>47</v>
      </c>
      <c r="E194" s="81">
        <v>0</v>
      </c>
      <c r="F194" s="81"/>
      <c r="G194" s="81"/>
      <c r="H194" s="81"/>
      <c r="I194" s="81"/>
      <c r="J194" s="81">
        <f>E194+F194-G194</f>
        <v>0</v>
      </c>
      <c r="K194" s="81">
        <v>0</v>
      </c>
      <c r="L194" s="852"/>
      <c r="M194" s="852"/>
      <c r="N194" s="852"/>
      <c r="O194" s="81">
        <v>0</v>
      </c>
      <c r="P194" s="38">
        <f>K194+O194</f>
        <v>0</v>
      </c>
      <c r="Q194" s="837"/>
      <c r="R194" s="81">
        <f>J194-P194</f>
        <v>0</v>
      </c>
      <c r="S194" s="853"/>
    </row>
    <row r="195" spans="1:19" s="920" customFormat="1">
      <c r="A195" s="917"/>
      <c r="B195" s="900" t="s">
        <v>419</v>
      </c>
      <c r="C195" s="908" t="s">
        <v>23</v>
      </c>
      <c r="D195" s="918"/>
      <c r="E195" s="910">
        <f>SUM(E191:E194)</f>
        <v>157861</v>
      </c>
      <c r="F195" s="910">
        <f t="shared" ref="F195:R195" si="34">SUM(F191:F194)</f>
        <v>0</v>
      </c>
      <c r="G195" s="910">
        <f t="shared" si="34"/>
        <v>0</v>
      </c>
      <c r="H195" s="910">
        <f t="shared" si="34"/>
        <v>0</v>
      </c>
      <c r="I195" s="910">
        <f t="shared" si="34"/>
        <v>0</v>
      </c>
      <c r="J195" s="910">
        <f t="shared" si="34"/>
        <v>157861</v>
      </c>
      <c r="K195" s="910">
        <f t="shared" si="34"/>
        <v>157861</v>
      </c>
      <c r="L195" s="910">
        <f t="shared" si="34"/>
        <v>0</v>
      </c>
      <c r="M195" s="910">
        <f t="shared" si="34"/>
        <v>0</v>
      </c>
      <c r="N195" s="910">
        <f t="shared" si="34"/>
        <v>0</v>
      </c>
      <c r="O195" s="910">
        <f t="shared" si="34"/>
        <v>0</v>
      </c>
      <c r="P195" s="910">
        <f t="shared" si="34"/>
        <v>157861</v>
      </c>
      <c r="Q195" s="910">
        <f t="shared" si="34"/>
        <v>0</v>
      </c>
      <c r="R195" s="910">
        <f t="shared" si="34"/>
        <v>0</v>
      </c>
      <c r="S195" s="919"/>
    </row>
    <row r="196" spans="1:19" s="854" customFormat="1" ht="24" customHeight="1">
      <c r="A196" s="881"/>
      <c r="B196" s="827" t="s">
        <v>339</v>
      </c>
      <c r="C196" s="157" t="s">
        <v>370</v>
      </c>
      <c r="D196" s="851"/>
      <c r="E196" s="38">
        <v>356377.22</v>
      </c>
      <c r="F196" s="38"/>
      <c r="G196" s="855"/>
      <c r="H196" s="855"/>
      <c r="I196" s="855"/>
      <c r="J196" s="38">
        <v>356377.22</v>
      </c>
      <c r="K196" s="855"/>
      <c r="L196" s="855"/>
      <c r="M196" s="855"/>
      <c r="N196" s="855"/>
      <c r="O196" s="38">
        <v>356377.22</v>
      </c>
      <c r="P196" s="38">
        <f t="shared" ref="P196:P211" si="35">K196+O196+L196</f>
        <v>356377.22</v>
      </c>
      <c r="Q196" s="855"/>
      <c r="R196" s="81">
        <f t="shared" ref="R196:R211" si="36">J196-P196</f>
        <v>0</v>
      </c>
    </row>
    <row r="197" spans="1:19" s="854" customFormat="1" ht="25.5" customHeight="1">
      <c r="A197" s="881"/>
      <c r="B197" s="827" t="s">
        <v>339</v>
      </c>
      <c r="C197" s="856" t="s">
        <v>371</v>
      </c>
      <c r="D197" s="851"/>
      <c r="E197" s="187">
        <v>70594</v>
      </c>
      <c r="F197" s="187"/>
      <c r="G197" s="855"/>
      <c r="H197" s="855"/>
      <c r="I197" s="855"/>
      <c r="J197" s="187">
        <v>70594</v>
      </c>
      <c r="K197" s="855"/>
      <c r="L197" s="38">
        <v>70594</v>
      </c>
      <c r="M197" s="855"/>
      <c r="N197" s="855"/>
      <c r="O197" s="855"/>
      <c r="P197" s="38">
        <f t="shared" si="35"/>
        <v>70594</v>
      </c>
      <c r="Q197" s="855"/>
      <c r="R197" s="81">
        <f t="shared" si="36"/>
        <v>0</v>
      </c>
    </row>
    <row r="198" spans="1:19" s="854" customFormat="1" ht="40.5">
      <c r="A198" s="881"/>
      <c r="B198" s="827" t="s">
        <v>339</v>
      </c>
      <c r="C198" s="856" t="s">
        <v>372</v>
      </c>
      <c r="D198" s="851"/>
      <c r="E198" s="187">
        <v>840624</v>
      </c>
      <c r="F198" s="187"/>
      <c r="G198" s="855"/>
      <c r="H198" s="855"/>
      <c r="I198" s="855"/>
      <c r="J198" s="187">
        <v>840624</v>
      </c>
      <c r="K198" s="855"/>
      <c r="L198" s="38">
        <v>840624</v>
      </c>
      <c r="M198" s="855"/>
      <c r="N198" s="855"/>
      <c r="O198" s="855"/>
      <c r="P198" s="38">
        <f t="shared" si="35"/>
        <v>840624</v>
      </c>
      <c r="Q198" s="855"/>
      <c r="R198" s="81">
        <f t="shared" si="36"/>
        <v>0</v>
      </c>
    </row>
    <row r="199" spans="1:19" s="854" customFormat="1">
      <c r="A199" s="881"/>
      <c r="B199" s="827" t="s">
        <v>339</v>
      </c>
      <c r="C199" s="35" t="s">
        <v>373</v>
      </c>
      <c r="D199" s="147"/>
      <c r="E199" s="38">
        <v>8900</v>
      </c>
      <c r="F199" s="38"/>
      <c r="G199" s="855"/>
      <c r="H199" s="855"/>
      <c r="I199" s="855"/>
      <c r="J199" s="38">
        <v>8900</v>
      </c>
      <c r="K199" s="855"/>
      <c r="L199" s="38">
        <v>8900</v>
      </c>
      <c r="M199" s="855"/>
      <c r="N199" s="855"/>
      <c r="O199" s="855"/>
      <c r="P199" s="38">
        <f t="shared" si="35"/>
        <v>8900</v>
      </c>
      <c r="Q199" s="855"/>
      <c r="R199" s="81">
        <f t="shared" si="36"/>
        <v>0</v>
      </c>
    </row>
    <row r="200" spans="1:19" s="854" customFormat="1">
      <c r="A200" s="881"/>
      <c r="B200" s="827" t="s">
        <v>339</v>
      </c>
      <c r="C200" s="35" t="s">
        <v>374</v>
      </c>
      <c r="D200" s="851"/>
      <c r="E200" s="38">
        <v>8900</v>
      </c>
      <c r="F200" s="38"/>
      <c r="G200" s="855"/>
      <c r="H200" s="855"/>
      <c r="I200" s="855"/>
      <c r="J200" s="38">
        <v>8900</v>
      </c>
      <c r="K200" s="855"/>
      <c r="L200" s="38">
        <v>8900</v>
      </c>
      <c r="M200" s="855"/>
      <c r="N200" s="855"/>
      <c r="O200" s="855"/>
      <c r="P200" s="38">
        <f t="shared" si="35"/>
        <v>8900</v>
      </c>
      <c r="Q200" s="855"/>
      <c r="R200" s="81">
        <f t="shared" si="36"/>
        <v>0</v>
      </c>
    </row>
    <row r="201" spans="1:19" s="854" customFormat="1">
      <c r="A201" s="881"/>
      <c r="B201" s="827" t="s">
        <v>339</v>
      </c>
      <c r="C201" s="35" t="s">
        <v>375</v>
      </c>
      <c r="D201" s="851"/>
      <c r="E201" s="38">
        <v>8900</v>
      </c>
      <c r="F201" s="38"/>
      <c r="G201" s="855"/>
      <c r="H201" s="855"/>
      <c r="I201" s="855"/>
      <c r="J201" s="38">
        <v>8900</v>
      </c>
      <c r="K201" s="855"/>
      <c r="L201" s="38">
        <v>8900</v>
      </c>
      <c r="M201" s="855"/>
      <c r="N201" s="855"/>
      <c r="O201" s="855"/>
      <c r="P201" s="38">
        <f t="shared" si="35"/>
        <v>8900</v>
      </c>
      <c r="Q201" s="855"/>
      <c r="R201" s="81">
        <f t="shared" si="36"/>
        <v>0</v>
      </c>
    </row>
    <row r="202" spans="1:19" s="854" customFormat="1">
      <c r="A202" s="881"/>
      <c r="B202" s="827" t="s">
        <v>339</v>
      </c>
      <c r="C202" s="35" t="s">
        <v>376</v>
      </c>
      <c r="D202" s="851"/>
      <c r="E202" s="38">
        <v>8900</v>
      </c>
      <c r="F202" s="38"/>
      <c r="G202" s="855"/>
      <c r="H202" s="855"/>
      <c r="I202" s="855"/>
      <c r="J202" s="38">
        <v>8900</v>
      </c>
      <c r="K202" s="855"/>
      <c r="L202" s="38">
        <v>8900</v>
      </c>
      <c r="M202" s="855"/>
      <c r="N202" s="855"/>
      <c r="O202" s="855"/>
      <c r="P202" s="38">
        <f t="shared" si="35"/>
        <v>8900</v>
      </c>
      <c r="Q202" s="855"/>
      <c r="R202" s="81">
        <f t="shared" si="36"/>
        <v>0</v>
      </c>
    </row>
    <row r="203" spans="1:19" s="854" customFormat="1">
      <c r="A203" s="881"/>
      <c r="B203" s="827" t="s">
        <v>339</v>
      </c>
      <c r="C203" s="35" t="s">
        <v>377</v>
      </c>
      <c r="D203" s="851"/>
      <c r="E203" s="38">
        <v>8900</v>
      </c>
      <c r="F203" s="38"/>
      <c r="G203" s="855"/>
      <c r="H203" s="855"/>
      <c r="I203" s="855"/>
      <c r="J203" s="38">
        <v>8900</v>
      </c>
      <c r="K203" s="38"/>
      <c r="L203" s="38">
        <v>8900</v>
      </c>
      <c r="M203" s="855"/>
      <c r="N203" s="855"/>
      <c r="O203" s="855"/>
      <c r="P203" s="38">
        <f t="shared" si="35"/>
        <v>8900</v>
      </c>
      <c r="Q203" s="855"/>
      <c r="R203" s="81">
        <f t="shared" si="36"/>
        <v>0</v>
      </c>
    </row>
    <row r="204" spans="1:19" s="854" customFormat="1">
      <c r="A204" s="881"/>
      <c r="B204" s="827" t="s">
        <v>339</v>
      </c>
      <c r="C204" s="35" t="s">
        <v>378</v>
      </c>
      <c r="D204" s="851"/>
      <c r="E204" s="38">
        <v>8900</v>
      </c>
      <c r="F204" s="38"/>
      <c r="G204" s="855"/>
      <c r="H204" s="855"/>
      <c r="I204" s="855"/>
      <c r="J204" s="38">
        <v>8900</v>
      </c>
      <c r="K204" s="855"/>
      <c r="L204" s="38">
        <v>8900</v>
      </c>
      <c r="M204" s="855"/>
      <c r="N204" s="855"/>
      <c r="O204" s="855"/>
      <c r="P204" s="38">
        <f t="shared" si="35"/>
        <v>8900</v>
      </c>
      <c r="Q204" s="855"/>
      <c r="R204" s="81">
        <f t="shared" si="36"/>
        <v>0</v>
      </c>
    </row>
    <row r="205" spans="1:19" s="854" customFormat="1">
      <c r="A205" s="881"/>
      <c r="B205" s="827" t="s">
        <v>339</v>
      </c>
      <c r="C205" s="35" t="s">
        <v>379</v>
      </c>
      <c r="D205" s="851"/>
      <c r="E205" s="38">
        <v>266627</v>
      </c>
      <c r="F205" s="38"/>
      <c r="G205" s="855"/>
      <c r="H205" s="855"/>
      <c r="I205" s="855"/>
      <c r="J205" s="38">
        <v>266627</v>
      </c>
      <c r="K205" s="855"/>
      <c r="L205" s="38">
        <v>217494.51</v>
      </c>
      <c r="M205" s="855"/>
      <c r="N205" s="855"/>
      <c r="O205" s="38">
        <v>4445</v>
      </c>
      <c r="P205" s="38">
        <f t="shared" si="35"/>
        <v>221939.51</v>
      </c>
      <c r="Q205" s="855"/>
      <c r="R205" s="81">
        <f t="shared" si="36"/>
        <v>44687.489999999991</v>
      </c>
    </row>
    <row r="206" spans="1:19" s="854" customFormat="1">
      <c r="A206" s="881"/>
      <c r="B206" s="827" t="s">
        <v>339</v>
      </c>
      <c r="C206" s="35" t="s">
        <v>379</v>
      </c>
      <c r="D206" s="851"/>
      <c r="E206" s="38">
        <v>266628</v>
      </c>
      <c r="F206" s="38"/>
      <c r="G206" s="855"/>
      <c r="H206" s="855"/>
      <c r="I206" s="855"/>
      <c r="J206" s="38">
        <v>266628</v>
      </c>
      <c r="K206" s="855"/>
      <c r="L206" s="38">
        <v>217494.58</v>
      </c>
      <c r="M206" s="855"/>
      <c r="N206" s="855"/>
      <c r="O206" s="38">
        <v>4445</v>
      </c>
      <c r="P206" s="38">
        <f t="shared" si="35"/>
        <v>221939.58</v>
      </c>
      <c r="Q206" s="855"/>
      <c r="R206" s="81">
        <f t="shared" si="36"/>
        <v>44688.420000000013</v>
      </c>
    </row>
    <row r="207" spans="1:19" s="854" customFormat="1">
      <c r="A207" s="881"/>
      <c r="B207" s="827" t="s">
        <v>339</v>
      </c>
      <c r="C207" s="35" t="s">
        <v>406</v>
      </c>
      <c r="D207" s="851"/>
      <c r="E207" s="38">
        <v>1971128</v>
      </c>
      <c r="F207" s="38"/>
      <c r="G207" s="855"/>
      <c r="H207" s="855"/>
      <c r="I207" s="855"/>
      <c r="J207" s="38">
        <v>1971128</v>
      </c>
      <c r="K207" s="855"/>
      <c r="L207" s="38">
        <v>1971128</v>
      </c>
      <c r="M207" s="855"/>
      <c r="N207" s="855"/>
      <c r="O207" s="855"/>
      <c r="P207" s="38">
        <f t="shared" si="35"/>
        <v>1971128</v>
      </c>
      <c r="Q207" s="855"/>
      <c r="R207" s="81">
        <f t="shared" si="36"/>
        <v>0</v>
      </c>
    </row>
    <row r="208" spans="1:19" s="854" customFormat="1">
      <c r="A208" s="881"/>
      <c r="B208" s="827" t="s">
        <v>339</v>
      </c>
      <c r="C208" s="35" t="s">
        <v>380</v>
      </c>
      <c r="D208" s="851"/>
      <c r="E208" s="38">
        <v>8900</v>
      </c>
      <c r="F208" s="38"/>
      <c r="G208" s="855"/>
      <c r="H208" s="855"/>
      <c r="I208" s="855"/>
      <c r="J208" s="38">
        <v>8900</v>
      </c>
      <c r="K208" s="855"/>
      <c r="L208" s="38">
        <v>8900</v>
      </c>
      <c r="M208" s="855"/>
      <c r="N208" s="855"/>
      <c r="O208" s="855"/>
      <c r="P208" s="38">
        <f t="shared" si="35"/>
        <v>8900</v>
      </c>
      <c r="Q208" s="855"/>
      <c r="R208" s="81">
        <f t="shared" si="36"/>
        <v>0</v>
      </c>
    </row>
    <row r="209" spans="1:18" s="854" customFormat="1">
      <c r="A209" s="881"/>
      <c r="B209" s="827" t="s">
        <v>339</v>
      </c>
      <c r="C209" s="35" t="s">
        <v>381</v>
      </c>
      <c r="D209" s="851"/>
      <c r="E209" s="38">
        <v>79988</v>
      </c>
      <c r="F209" s="38"/>
      <c r="G209" s="855"/>
      <c r="H209" s="855"/>
      <c r="I209" s="855"/>
      <c r="J209" s="38">
        <v>79988</v>
      </c>
      <c r="K209" s="855"/>
      <c r="L209" s="38">
        <v>65223.25</v>
      </c>
      <c r="M209" s="855"/>
      <c r="N209" s="855"/>
      <c r="O209" s="38">
        <v>1330</v>
      </c>
      <c r="P209" s="38">
        <f t="shared" si="35"/>
        <v>66553.25</v>
      </c>
      <c r="Q209" s="855"/>
      <c r="R209" s="81">
        <f t="shared" si="36"/>
        <v>13434.75</v>
      </c>
    </row>
    <row r="210" spans="1:18" s="854" customFormat="1">
      <c r="A210" s="881"/>
      <c r="B210" s="827" t="s">
        <v>339</v>
      </c>
      <c r="C210" s="35" t="s">
        <v>379</v>
      </c>
      <c r="D210" s="851"/>
      <c r="E210" s="38">
        <v>8710</v>
      </c>
      <c r="F210" s="38"/>
      <c r="G210" s="855"/>
      <c r="H210" s="855"/>
      <c r="I210" s="855"/>
      <c r="J210" s="38">
        <v>8710</v>
      </c>
      <c r="K210" s="855"/>
      <c r="L210" s="38">
        <v>8710</v>
      </c>
      <c r="M210" s="855"/>
      <c r="N210" s="855"/>
      <c r="O210" s="855"/>
      <c r="P210" s="38">
        <f t="shared" si="35"/>
        <v>8710</v>
      </c>
      <c r="Q210" s="855"/>
      <c r="R210" s="81">
        <f t="shared" si="36"/>
        <v>0</v>
      </c>
    </row>
    <row r="211" spans="1:18" s="854" customFormat="1">
      <c r="A211" s="881"/>
      <c r="B211" s="827" t="s">
        <v>339</v>
      </c>
      <c r="C211" s="35" t="s">
        <v>382</v>
      </c>
      <c r="D211" s="851"/>
      <c r="E211" s="81">
        <v>695280</v>
      </c>
      <c r="F211" s="81"/>
      <c r="G211" s="852"/>
      <c r="H211" s="852"/>
      <c r="I211" s="852"/>
      <c r="J211" s="81">
        <v>695280</v>
      </c>
      <c r="K211" s="852"/>
      <c r="L211" s="81">
        <v>695280</v>
      </c>
      <c r="M211" s="852"/>
      <c r="N211" s="852"/>
      <c r="O211" s="852"/>
      <c r="P211" s="81">
        <f t="shared" si="35"/>
        <v>695280</v>
      </c>
      <c r="Q211" s="852"/>
      <c r="R211" s="81">
        <f t="shared" si="36"/>
        <v>0</v>
      </c>
    </row>
    <row r="212" spans="1:18" s="920" customFormat="1">
      <c r="A212" s="927"/>
      <c r="B212" s="900" t="s">
        <v>416</v>
      </c>
      <c r="C212" s="928" t="s">
        <v>217</v>
      </c>
      <c r="D212" s="918"/>
      <c r="E212" s="910">
        <f>SUM(E196:E211)</f>
        <v>4618256.22</v>
      </c>
      <c r="F212" s="910"/>
      <c r="G212" s="910">
        <f t="shared" ref="G212:R212" si="37">SUM(G196:G211)</f>
        <v>0</v>
      </c>
      <c r="H212" s="910">
        <f t="shared" si="37"/>
        <v>0</v>
      </c>
      <c r="I212" s="910">
        <f t="shared" si="37"/>
        <v>0</v>
      </c>
      <c r="J212" s="910">
        <f t="shared" si="37"/>
        <v>4618256.22</v>
      </c>
      <c r="K212" s="910">
        <f t="shared" si="37"/>
        <v>0</v>
      </c>
      <c r="L212" s="910">
        <f t="shared" si="37"/>
        <v>4148848.34</v>
      </c>
      <c r="M212" s="910">
        <f t="shared" si="37"/>
        <v>0</v>
      </c>
      <c r="N212" s="910">
        <f t="shared" si="37"/>
        <v>0</v>
      </c>
      <c r="O212" s="910">
        <f t="shared" si="37"/>
        <v>366597.22</v>
      </c>
      <c r="P212" s="910">
        <f t="shared" si="37"/>
        <v>4515445.5600000005</v>
      </c>
      <c r="Q212" s="910">
        <f t="shared" si="37"/>
        <v>0</v>
      </c>
      <c r="R212" s="910">
        <f t="shared" si="37"/>
        <v>102810.66</v>
      </c>
    </row>
    <row r="213" spans="1:18" s="956" customFormat="1">
      <c r="A213" s="944"/>
      <c r="B213" s="945"/>
      <c r="C213" s="955" t="s">
        <v>217</v>
      </c>
      <c r="D213" s="947"/>
      <c r="E213" s="948">
        <f>E212+E195+E190</f>
        <v>4826117.22</v>
      </c>
      <c r="F213" s="948">
        <f t="shared" ref="F213:R213" si="38">F212+F195+F190</f>
        <v>0</v>
      </c>
      <c r="G213" s="948">
        <f t="shared" si="38"/>
        <v>0</v>
      </c>
      <c r="H213" s="948">
        <f t="shared" si="38"/>
        <v>0</v>
      </c>
      <c r="I213" s="948">
        <f t="shared" si="38"/>
        <v>0</v>
      </c>
      <c r="J213" s="948">
        <f t="shared" si="38"/>
        <v>4826117.22</v>
      </c>
      <c r="K213" s="948">
        <f t="shared" si="38"/>
        <v>207861</v>
      </c>
      <c r="L213" s="948">
        <f t="shared" si="38"/>
        <v>4148848.34</v>
      </c>
      <c r="M213" s="948">
        <f t="shared" si="38"/>
        <v>0</v>
      </c>
      <c r="N213" s="948">
        <f t="shared" si="38"/>
        <v>0</v>
      </c>
      <c r="O213" s="948">
        <f t="shared" si="38"/>
        <v>366597.22</v>
      </c>
      <c r="P213" s="948">
        <f t="shared" si="38"/>
        <v>4723306.5600000005</v>
      </c>
      <c r="Q213" s="948">
        <f t="shared" si="38"/>
        <v>0</v>
      </c>
      <c r="R213" s="948">
        <f t="shared" si="38"/>
        <v>102810.66</v>
      </c>
    </row>
    <row r="214" spans="1:18">
      <c r="A214" s="885"/>
      <c r="B214" s="1206" t="s">
        <v>102</v>
      </c>
      <c r="C214" s="1207"/>
      <c r="D214" s="830" t="s">
        <v>103</v>
      </c>
      <c r="E214" s="831"/>
      <c r="F214" s="831"/>
      <c r="G214" s="831"/>
      <c r="H214" s="831"/>
      <c r="I214" s="831"/>
      <c r="J214" s="831"/>
      <c r="K214" s="831"/>
      <c r="L214" s="831"/>
      <c r="M214" s="831"/>
      <c r="N214" s="831"/>
      <c r="O214" s="831"/>
      <c r="P214" s="831"/>
      <c r="Q214" s="832"/>
      <c r="R214" s="831"/>
    </row>
    <row r="215" spans="1:18">
      <c r="A215" s="880"/>
      <c r="B215" s="827" t="s">
        <v>18</v>
      </c>
      <c r="C215" s="35" t="s">
        <v>104</v>
      </c>
      <c r="D215" s="830" t="s">
        <v>103</v>
      </c>
      <c r="E215" s="38">
        <v>14316</v>
      </c>
      <c r="F215" s="38"/>
      <c r="G215" s="38"/>
      <c r="H215" s="38"/>
      <c r="I215" s="38"/>
      <c r="J215" s="38">
        <f>E215</f>
        <v>14316</v>
      </c>
      <c r="K215" s="38">
        <v>14316</v>
      </c>
      <c r="L215" s="38"/>
      <c r="M215" s="38"/>
      <c r="N215" s="38"/>
      <c r="O215" s="38">
        <v>0</v>
      </c>
      <c r="P215" s="38">
        <f>K215+O215</f>
        <v>14316</v>
      </c>
      <c r="Q215" s="78"/>
      <c r="R215" s="38">
        <f>J215-P215</f>
        <v>0</v>
      </c>
    </row>
    <row r="216" spans="1:18" s="895" customFormat="1" ht="20.25" customHeight="1">
      <c r="A216" s="890"/>
      <c r="B216" s="914" t="s">
        <v>415</v>
      </c>
      <c r="C216" s="892" t="s">
        <v>23</v>
      </c>
      <c r="D216" s="909"/>
      <c r="E216" s="910">
        <f>SUM(E215:E215)</f>
        <v>14316</v>
      </c>
      <c r="F216" s="910">
        <f t="shared" ref="F216:R216" si="39">SUM(F215:F215)</f>
        <v>0</v>
      </c>
      <c r="G216" s="910">
        <f t="shared" si="39"/>
        <v>0</v>
      </c>
      <c r="H216" s="910">
        <f t="shared" si="39"/>
        <v>0</v>
      </c>
      <c r="I216" s="910">
        <f t="shared" si="39"/>
        <v>0</v>
      </c>
      <c r="J216" s="910">
        <f t="shared" si="39"/>
        <v>14316</v>
      </c>
      <c r="K216" s="910">
        <f t="shared" si="39"/>
        <v>14316</v>
      </c>
      <c r="L216" s="910">
        <f t="shared" si="39"/>
        <v>0</v>
      </c>
      <c r="M216" s="910">
        <f t="shared" si="39"/>
        <v>0</v>
      </c>
      <c r="N216" s="910">
        <f t="shared" si="39"/>
        <v>0</v>
      </c>
      <c r="O216" s="910">
        <f t="shared" si="39"/>
        <v>0</v>
      </c>
      <c r="P216" s="910">
        <f t="shared" si="39"/>
        <v>14316</v>
      </c>
      <c r="Q216" s="910">
        <f t="shared" si="39"/>
        <v>0</v>
      </c>
      <c r="R216" s="910">
        <f t="shared" si="39"/>
        <v>0</v>
      </c>
    </row>
    <row r="217" spans="1:18">
      <c r="A217" s="880" t="s">
        <v>133</v>
      </c>
      <c r="B217" s="841" t="s">
        <v>107</v>
      </c>
      <c r="C217" s="846" t="s">
        <v>106</v>
      </c>
      <c r="D217" s="193"/>
      <c r="E217" s="38">
        <v>337979</v>
      </c>
      <c r="F217" s="38"/>
      <c r="G217" s="38"/>
      <c r="H217" s="38"/>
      <c r="I217" s="38"/>
      <c r="J217" s="38">
        <f>E217+F217-G217</f>
        <v>337979</v>
      </c>
      <c r="K217" s="38">
        <v>337979</v>
      </c>
      <c r="L217" s="38"/>
      <c r="M217" s="38"/>
      <c r="N217" s="38"/>
      <c r="O217" s="38">
        <v>0</v>
      </c>
      <c r="P217" s="38">
        <f t="shared" ref="P217:P237" si="40">K217+O217</f>
        <v>337979</v>
      </c>
      <c r="Q217" s="78"/>
      <c r="R217" s="38">
        <f t="shared" ref="R217:R237" si="41">J217-P217</f>
        <v>0</v>
      </c>
    </row>
    <row r="218" spans="1:18">
      <c r="A218" s="880" t="s">
        <v>133</v>
      </c>
      <c r="B218" s="827" t="s">
        <v>134</v>
      </c>
      <c r="C218" s="157" t="s">
        <v>135</v>
      </c>
      <c r="D218" s="828"/>
      <c r="E218" s="81">
        <v>99900</v>
      </c>
      <c r="F218" s="81"/>
      <c r="G218" s="81"/>
      <c r="H218" s="81"/>
      <c r="I218" s="81"/>
      <c r="J218" s="81">
        <v>99900</v>
      </c>
      <c r="K218" s="81">
        <v>99900</v>
      </c>
      <c r="L218" s="81"/>
      <c r="M218" s="81"/>
      <c r="N218" s="81"/>
      <c r="O218" s="81">
        <v>0</v>
      </c>
      <c r="P218" s="38">
        <f t="shared" si="40"/>
        <v>99900</v>
      </c>
      <c r="Q218" s="78"/>
      <c r="R218" s="38">
        <f t="shared" si="41"/>
        <v>0</v>
      </c>
    </row>
    <row r="219" spans="1:18">
      <c r="A219" s="880" t="s">
        <v>133</v>
      </c>
      <c r="B219" s="827" t="s">
        <v>107</v>
      </c>
      <c r="C219" s="157" t="s">
        <v>136</v>
      </c>
      <c r="D219" s="828"/>
      <c r="E219" s="81">
        <v>59870</v>
      </c>
      <c r="F219" s="81"/>
      <c r="G219" s="81"/>
      <c r="H219" s="81"/>
      <c r="I219" s="81"/>
      <c r="J219" s="81">
        <f>E219+F219-G219</f>
        <v>59870</v>
      </c>
      <c r="K219" s="81">
        <v>59870</v>
      </c>
      <c r="L219" s="81"/>
      <c r="M219" s="81"/>
      <c r="N219" s="38"/>
      <c r="O219" s="38">
        <v>0</v>
      </c>
      <c r="P219" s="38">
        <f t="shared" si="40"/>
        <v>59870</v>
      </c>
      <c r="Q219" s="78"/>
      <c r="R219" s="38">
        <f t="shared" si="41"/>
        <v>0</v>
      </c>
    </row>
    <row r="220" spans="1:18">
      <c r="A220" s="880" t="s">
        <v>133</v>
      </c>
      <c r="B220" s="827" t="s">
        <v>107</v>
      </c>
      <c r="C220" s="157" t="s">
        <v>137</v>
      </c>
      <c r="D220" s="858"/>
      <c r="E220" s="81">
        <v>31000</v>
      </c>
      <c r="F220" s="81"/>
      <c r="G220" s="81"/>
      <c r="H220" s="81"/>
      <c r="I220" s="81"/>
      <c r="J220" s="38">
        <f>E220+F220-G220</f>
        <v>31000</v>
      </c>
      <c r="K220" s="81">
        <v>31000</v>
      </c>
      <c r="L220" s="81"/>
      <c r="M220" s="81"/>
      <c r="N220" s="38"/>
      <c r="O220" s="38">
        <v>0</v>
      </c>
      <c r="P220" s="38">
        <f t="shared" si="40"/>
        <v>31000</v>
      </c>
      <c r="Q220" s="78"/>
      <c r="R220" s="38">
        <f t="shared" si="41"/>
        <v>0</v>
      </c>
    </row>
    <row r="221" spans="1:18">
      <c r="A221" s="880" t="s">
        <v>133</v>
      </c>
      <c r="B221" s="827" t="s">
        <v>107</v>
      </c>
      <c r="C221" s="35" t="s">
        <v>138</v>
      </c>
      <c r="D221" s="857"/>
      <c r="E221" s="38">
        <v>12800</v>
      </c>
      <c r="F221" s="38"/>
      <c r="G221" s="38"/>
      <c r="H221" s="38"/>
      <c r="I221" s="38"/>
      <c r="J221" s="38">
        <f>E221+F221-G221</f>
        <v>12800</v>
      </c>
      <c r="K221" s="38">
        <v>12800</v>
      </c>
      <c r="L221" s="38"/>
      <c r="M221" s="38"/>
      <c r="N221" s="38"/>
      <c r="O221" s="38">
        <v>0</v>
      </c>
      <c r="P221" s="38">
        <f t="shared" si="40"/>
        <v>12800</v>
      </c>
      <c r="Q221" s="78"/>
      <c r="R221" s="38">
        <f t="shared" si="41"/>
        <v>0</v>
      </c>
    </row>
    <row r="222" spans="1:18" ht="35.25" customHeight="1">
      <c r="A222" s="880" t="s">
        <v>133</v>
      </c>
      <c r="B222" s="834" t="s">
        <v>107</v>
      </c>
      <c r="C222" s="157" t="s">
        <v>139</v>
      </c>
      <c r="D222" s="859"/>
      <c r="E222" s="81">
        <v>169041</v>
      </c>
      <c r="F222" s="81"/>
      <c r="G222" s="81"/>
      <c r="H222" s="81"/>
      <c r="I222" s="81"/>
      <c r="J222" s="81">
        <f>E222+F222-G222</f>
        <v>169041</v>
      </c>
      <c r="K222" s="81">
        <v>169041</v>
      </c>
      <c r="L222" s="81"/>
      <c r="M222" s="81"/>
      <c r="N222" s="81"/>
      <c r="O222" s="81">
        <v>0</v>
      </c>
      <c r="P222" s="38">
        <f t="shared" si="40"/>
        <v>169041</v>
      </c>
      <c r="Q222" s="837"/>
      <c r="R222" s="38">
        <f t="shared" si="41"/>
        <v>0</v>
      </c>
    </row>
    <row r="223" spans="1:18" ht="30" customHeight="1">
      <c r="A223" s="880" t="s">
        <v>133</v>
      </c>
      <c r="B223" s="827" t="s">
        <v>289</v>
      </c>
      <c r="C223" s="35" t="s">
        <v>290</v>
      </c>
      <c r="D223" s="857"/>
      <c r="E223" s="38">
        <v>849716</v>
      </c>
      <c r="F223" s="38">
        <v>0</v>
      </c>
      <c r="G223" s="38">
        <v>0</v>
      </c>
      <c r="H223" s="38"/>
      <c r="I223" s="38"/>
      <c r="J223" s="38">
        <v>849716</v>
      </c>
      <c r="K223" s="38">
        <v>46026.31</v>
      </c>
      <c r="L223" s="38"/>
      <c r="M223" s="38"/>
      <c r="N223" s="38"/>
      <c r="O223" s="38">
        <v>84971.64</v>
      </c>
      <c r="P223" s="38">
        <f t="shared" si="40"/>
        <v>130997.95</v>
      </c>
      <c r="Q223" s="38"/>
      <c r="R223" s="38">
        <f t="shared" si="41"/>
        <v>718718.05</v>
      </c>
    </row>
    <row r="224" spans="1:18" ht="60.75">
      <c r="A224" s="880" t="s">
        <v>133</v>
      </c>
      <c r="B224" s="827" t="s">
        <v>289</v>
      </c>
      <c r="C224" s="35" t="s">
        <v>291</v>
      </c>
      <c r="D224" s="857"/>
      <c r="E224" s="38">
        <v>152276</v>
      </c>
      <c r="F224" s="38">
        <v>0</v>
      </c>
      <c r="G224" s="38">
        <v>0</v>
      </c>
      <c r="H224" s="38"/>
      <c r="I224" s="38"/>
      <c r="J224" s="38">
        <v>152276</v>
      </c>
      <c r="K224" s="38">
        <v>152276</v>
      </c>
      <c r="L224" s="38"/>
      <c r="M224" s="38"/>
      <c r="N224" s="38"/>
      <c r="O224" s="38">
        <v>0</v>
      </c>
      <c r="P224" s="38">
        <f t="shared" si="40"/>
        <v>152276</v>
      </c>
      <c r="Q224" s="38"/>
      <c r="R224" s="38">
        <f t="shared" si="41"/>
        <v>0</v>
      </c>
    </row>
    <row r="225" spans="1:18" ht="101.25">
      <c r="A225" s="880" t="s">
        <v>133</v>
      </c>
      <c r="B225" s="827" t="s">
        <v>289</v>
      </c>
      <c r="C225" s="35" t="s">
        <v>292</v>
      </c>
      <c r="D225" s="857"/>
      <c r="E225" s="38">
        <v>46272</v>
      </c>
      <c r="F225" s="38">
        <v>0</v>
      </c>
      <c r="G225" s="38">
        <v>0</v>
      </c>
      <c r="H225" s="38"/>
      <c r="I225" s="38"/>
      <c r="J225" s="38">
        <v>46272</v>
      </c>
      <c r="K225" s="38">
        <v>46272</v>
      </c>
      <c r="L225" s="38"/>
      <c r="M225" s="38"/>
      <c r="N225" s="38"/>
      <c r="O225" s="38">
        <v>0</v>
      </c>
      <c r="P225" s="38">
        <f t="shared" si="40"/>
        <v>46272</v>
      </c>
      <c r="Q225" s="38"/>
      <c r="R225" s="38">
        <f t="shared" si="41"/>
        <v>0</v>
      </c>
    </row>
    <row r="226" spans="1:18" ht="40.5">
      <c r="A226" s="880" t="s">
        <v>133</v>
      </c>
      <c r="B226" s="827" t="s">
        <v>289</v>
      </c>
      <c r="C226" s="35" t="s">
        <v>293</v>
      </c>
      <c r="D226" s="36"/>
      <c r="E226" s="38">
        <v>27213.05</v>
      </c>
      <c r="F226" s="156">
        <v>0</v>
      </c>
      <c r="G226" s="38">
        <v>0</v>
      </c>
      <c r="H226" s="38"/>
      <c r="I226" s="38"/>
      <c r="J226" s="156">
        <v>27213.05</v>
      </c>
      <c r="K226" s="38">
        <v>27213.05</v>
      </c>
      <c r="L226" s="38"/>
      <c r="M226" s="38"/>
      <c r="N226" s="38"/>
      <c r="O226" s="38">
        <v>0</v>
      </c>
      <c r="P226" s="38">
        <f t="shared" si="40"/>
        <v>27213.05</v>
      </c>
      <c r="Q226" s="38"/>
      <c r="R226" s="38">
        <f t="shared" si="41"/>
        <v>0</v>
      </c>
    </row>
    <row r="227" spans="1:18" ht="24.75" customHeight="1">
      <c r="A227" s="880" t="s">
        <v>133</v>
      </c>
      <c r="B227" s="827" t="s">
        <v>289</v>
      </c>
      <c r="C227" s="35" t="s">
        <v>294</v>
      </c>
      <c r="D227" s="36"/>
      <c r="E227" s="38">
        <v>131529.75</v>
      </c>
      <c r="F227" s="156">
        <v>0</v>
      </c>
      <c r="G227" s="38">
        <v>0</v>
      </c>
      <c r="H227" s="38"/>
      <c r="I227" s="38"/>
      <c r="J227" s="156">
        <v>131529.75</v>
      </c>
      <c r="K227" s="38">
        <v>7307.2</v>
      </c>
      <c r="L227" s="38"/>
      <c r="M227" s="38"/>
      <c r="N227" s="38"/>
      <c r="O227" s="156">
        <v>43843.199999999997</v>
      </c>
      <c r="P227" s="38">
        <f t="shared" si="40"/>
        <v>51150.399999999994</v>
      </c>
      <c r="Q227" s="38"/>
      <c r="R227" s="38">
        <f t="shared" si="41"/>
        <v>80379.350000000006</v>
      </c>
    </row>
    <row r="228" spans="1:18" ht="67.5" customHeight="1">
      <c r="A228" s="880" t="s">
        <v>133</v>
      </c>
      <c r="B228" s="827" t="s">
        <v>289</v>
      </c>
      <c r="C228" s="35" t="s">
        <v>295</v>
      </c>
      <c r="D228" s="36"/>
      <c r="E228" s="38">
        <v>90710.17</v>
      </c>
      <c r="F228" s="156">
        <v>0</v>
      </c>
      <c r="G228" s="38">
        <v>0</v>
      </c>
      <c r="H228" s="38"/>
      <c r="I228" s="38"/>
      <c r="J228" s="156">
        <v>90710.17</v>
      </c>
      <c r="K228" s="38">
        <v>90710.17</v>
      </c>
      <c r="L228" s="38"/>
      <c r="M228" s="38"/>
      <c r="N228" s="38"/>
      <c r="O228" s="156">
        <v>0</v>
      </c>
      <c r="P228" s="38">
        <f t="shared" si="40"/>
        <v>90710.17</v>
      </c>
      <c r="Q228" s="38"/>
      <c r="R228" s="38">
        <f t="shared" si="41"/>
        <v>0</v>
      </c>
    </row>
    <row r="229" spans="1:18">
      <c r="A229" s="880" t="s">
        <v>133</v>
      </c>
      <c r="B229" s="827" t="s">
        <v>289</v>
      </c>
      <c r="C229" s="35" t="s">
        <v>296</v>
      </c>
      <c r="D229" s="36"/>
      <c r="E229" s="38">
        <v>72568.14</v>
      </c>
      <c r="F229" s="156">
        <v>0</v>
      </c>
      <c r="G229" s="38"/>
      <c r="H229" s="38"/>
      <c r="I229" s="38"/>
      <c r="J229" s="156">
        <v>72568.14</v>
      </c>
      <c r="K229" s="38">
        <v>72568.14</v>
      </c>
      <c r="L229" s="38"/>
      <c r="M229" s="38"/>
      <c r="N229" s="38"/>
      <c r="O229" s="156">
        <v>0</v>
      </c>
      <c r="P229" s="38">
        <f t="shared" si="40"/>
        <v>72568.14</v>
      </c>
      <c r="Q229" s="38"/>
      <c r="R229" s="38">
        <f t="shared" si="41"/>
        <v>0</v>
      </c>
    </row>
    <row r="230" spans="1:18">
      <c r="A230" s="880" t="s">
        <v>133</v>
      </c>
      <c r="B230" s="827" t="s">
        <v>289</v>
      </c>
      <c r="C230" s="35" t="s">
        <v>297</v>
      </c>
      <c r="D230" s="36"/>
      <c r="E230" s="38">
        <v>86174.67</v>
      </c>
      <c r="F230" s="156">
        <v>0</v>
      </c>
      <c r="G230" s="38"/>
      <c r="H230" s="38"/>
      <c r="I230" s="38"/>
      <c r="J230" s="156">
        <v>86174.67</v>
      </c>
      <c r="K230" s="38">
        <v>86174.67</v>
      </c>
      <c r="L230" s="38"/>
      <c r="M230" s="38"/>
      <c r="N230" s="38"/>
      <c r="O230" s="156">
        <v>0</v>
      </c>
      <c r="P230" s="38">
        <f t="shared" si="40"/>
        <v>86174.67</v>
      </c>
      <c r="Q230" s="38"/>
      <c r="R230" s="38">
        <f t="shared" si="41"/>
        <v>0</v>
      </c>
    </row>
    <row r="231" spans="1:18">
      <c r="A231" s="880" t="s">
        <v>133</v>
      </c>
      <c r="B231" s="827" t="s">
        <v>289</v>
      </c>
      <c r="C231" s="35" t="s">
        <v>298</v>
      </c>
      <c r="D231" s="36"/>
      <c r="E231" s="38">
        <v>45355.09</v>
      </c>
      <c r="F231" s="156">
        <v>0</v>
      </c>
      <c r="G231" s="38"/>
      <c r="H231" s="38"/>
      <c r="I231" s="38"/>
      <c r="J231" s="156">
        <v>45355.09</v>
      </c>
      <c r="K231" s="38">
        <v>45355.09</v>
      </c>
      <c r="L231" s="38"/>
      <c r="M231" s="38"/>
      <c r="N231" s="38"/>
      <c r="O231" s="156">
        <v>0</v>
      </c>
      <c r="P231" s="38">
        <f t="shared" si="40"/>
        <v>45355.09</v>
      </c>
      <c r="Q231" s="38"/>
      <c r="R231" s="38">
        <f t="shared" si="41"/>
        <v>0</v>
      </c>
    </row>
    <row r="232" spans="1:18" ht="99.75" customHeight="1">
      <c r="A232" s="880" t="s">
        <v>133</v>
      </c>
      <c r="B232" s="827" t="s">
        <v>289</v>
      </c>
      <c r="C232" s="35" t="s">
        <v>299</v>
      </c>
      <c r="D232" s="36"/>
      <c r="E232" s="38">
        <v>1067109.33</v>
      </c>
      <c r="F232" s="156">
        <v>0</v>
      </c>
      <c r="G232" s="38"/>
      <c r="H232" s="38"/>
      <c r="I232" s="38"/>
      <c r="J232" s="156">
        <v>1067109.33</v>
      </c>
      <c r="K232" s="38">
        <v>17785.16</v>
      </c>
      <c r="L232" s="38"/>
      <c r="M232" s="38"/>
      <c r="N232" s="38"/>
      <c r="O232" s="156">
        <v>106710.96</v>
      </c>
      <c r="P232" s="38">
        <f t="shared" si="40"/>
        <v>124496.12000000001</v>
      </c>
      <c r="Q232" s="38"/>
      <c r="R232" s="38">
        <f t="shared" si="41"/>
        <v>942613.21000000008</v>
      </c>
    </row>
    <row r="233" spans="1:18" ht="101.25">
      <c r="A233" s="880" t="s">
        <v>133</v>
      </c>
      <c r="B233" s="827" t="s">
        <v>289</v>
      </c>
      <c r="C233" s="35" t="s">
        <v>300</v>
      </c>
      <c r="D233" s="36"/>
      <c r="E233" s="38">
        <v>395400</v>
      </c>
      <c r="F233" s="156">
        <v>0</v>
      </c>
      <c r="G233" s="38"/>
      <c r="H233" s="38"/>
      <c r="I233" s="38"/>
      <c r="J233" s="38">
        <v>395400</v>
      </c>
      <c r="K233" s="38">
        <v>395400</v>
      </c>
      <c r="L233" s="38"/>
      <c r="M233" s="38"/>
      <c r="N233" s="38"/>
      <c r="O233" s="38">
        <v>0</v>
      </c>
      <c r="P233" s="38">
        <f t="shared" si="40"/>
        <v>395400</v>
      </c>
      <c r="Q233" s="38"/>
      <c r="R233" s="38">
        <f t="shared" si="41"/>
        <v>0</v>
      </c>
    </row>
    <row r="234" spans="1:18" ht="101.25">
      <c r="A234" s="880" t="s">
        <v>133</v>
      </c>
      <c r="B234" s="827" t="s">
        <v>289</v>
      </c>
      <c r="C234" s="35" t="s">
        <v>301</v>
      </c>
      <c r="D234" s="36"/>
      <c r="E234" s="38">
        <v>1957831.2</v>
      </c>
      <c r="F234" s="156">
        <v>0</v>
      </c>
      <c r="G234" s="38"/>
      <c r="H234" s="38"/>
      <c r="I234" s="38"/>
      <c r="J234" s="38">
        <v>1957831.2</v>
      </c>
      <c r="K234" s="38">
        <v>1957831.2</v>
      </c>
      <c r="L234" s="38"/>
      <c r="M234" s="38"/>
      <c r="N234" s="38"/>
      <c r="O234" s="38">
        <v>0</v>
      </c>
      <c r="P234" s="38">
        <f t="shared" si="40"/>
        <v>1957831.2</v>
      </c>
      <c r="Q234" s="38"/>
      <c r="R234" s="38">
        <f t="shared" si="41"/>
        <v>0</v>
      </c>
    </row>
    <row r="235" spans="1:18" ht="81">
      <c r="A235" s="880" t="s">
        <v>133</v>
      </c>
      <c r="B235" s="827" t="s">
        <v>289</v>
      </c>
      <c r="C235" s="35" t="s">
        <v>302</v>
      </c>
      <c r="D235" s="36"/>
      <c r="E235" s="38">
        <v>383750</v>
      </c>
      <c r="F235" s="38">
        <v>0</v>
      </c>
      <c r="G235" s="38"/>
      <c r="H235" s="38"/>
      <c r="I235" s="38"/>
      <c r="J235" s="38">
        <v>383750</v>
      </c>
      <c r="K235" s="38">
        <v>69288.179999999993</v>
      </c>
      <c r="L235" s="38"/>
      <c r="M235" s="38"/>
      <c r="N235" s="38"/>
      <c r="O235" s="38">
        <v>127916.64</v>
      </c>
      <c r="P235" s="38">
        <f t="shared" si="40"/>
        <v>197204.82</v>
      </c>
      <c r="Q235" s="38"/>
      <c r="R235" s="38">
        <f t="shared" si="41"/>
        <v>186545.18</v>
      </c>
    </row>
    <row r="236" spans="1:18" ht="81">
      <c r="A236" s="880" t="s">
        <v>133</v>
      </c>
      <c r="B236" s="827" t="s">
        <v>289</v>
      </c>
      <c r="C236" s="157" t="s">
        <v>303</v>
      </c>
      <c r="D236" s="158"/>
      <c r="E236" s="38">
        <v>187232.04</v>
      </c>
      <c r="F236" s="38">
        <v>0</v>
      </c>
      <c r="G236" s="81"/>
      <c r="H236" s="81"/>
      <c r="I236" s="81"/>
      <c r="J236" s="81">
        <v>187232.04</v>
      </c>
      <c r="K236" s="38">
        <v>33805.79</v>
      </c>
      <c r="L236" s="81"/>
      <c r="M236" s="81"/>
      <c r="N236" s="81"/>
      <c r="O236" s="81">
        <v>62410.68</v>
      </c>
      <c r="P236" s="81">
        <f t="shared" si="40"/>
        <v>96216.47</v>
      </c>
      <c r="Q236" s="81"/>
      <c r="R236" s="81">
        <f t="shared" si="41"/>
        <v>91015.57</v>
      </c>
    </row>
    <row r="237" spans="1:18" ht="105" customHeight="1">
      <c r="A237" s="880" t="s">
        <v>133</v>
      </c>
      <c r="B237" s="827" t="s">
        <v>289</v>
      </c>
      <c r="C237" s="157" t="s">
        <v>383</v>
      </c>
      <c r="D237" s="159"/>
      <c r="E237" s="84">
        <v>1254350</v>
      </c>
      <c r="F237" s="38">
        <v>0</v>
      </c>
      <c r="G237" s="81"/>
      <c r="H237" s="81"/>
      <c r="I237" s="81"/>
      <c r="J237" s="81">
        <v>1254350</v>
      </c>
      <c r="K237" s="84">
        <v>0</v>
      </c>
      <c r="L237" s="81"/>
      <c r="M237" s="81"/>
      <c r="N237" s="81"/>
      <c r="O237" s="81">
        <v>52264.55</v>
      </c>
      <c r="P237" s="81">
        <f t="shared" si="40"/>
        <v>52264.55</v>
      </c>
      <c r="Q237" s="81"/>
      <c r="R237" s="81">
        <f t="shared" si="41"/>
        <v>1202085.45</v>
      </c>
    </row>
    <row r="238" spans="1:18" s="895" customFormat="1" ht="21.75" customHeight="1">
      <c r="A238" s="890"/>
      <c r="B238" s="922" t="s">
        <v>419</v>
      </c>
      <c r="C238" s="908" t="s">
        <v>23</v>
      </c>
      <c r="D238" s="924"/>
      <c r="E238" s="899">
        <f>SUM(E217:E237)</f>
        <v>7458077.4399999995</v>
      </c>
      <c r="F238" s="899">
        <f t="shared" ref="F238:R238" si="42">SUM(F217:F237)</f>
        <v>0</v>
      </c>
      <c r="G238" s="899">
        <f t="shared" si="42"/>
        <v>0</v>
      </c>
      <c r="H238" s="899">
        <f t="shared" si="42"/>
        <v>0</v>
      </c>
      <c r="I238" s="899">
        <f t="shared" si="42"/>
        <v>0</v>
      </c>
      <c r="J238" s="899">
        <f t="shared" si="42"/>
        <v>7458077.4399999995</v>
      </c>
      <c r="K238" s="899">
        <f t="shared" si="42"/>
        <v>3758602.96</v>
      </c>
      <c r="L238" s="899">
        <f t="shared" si="42"/>
        <v>0</v>
      </c>
      <c r="M238" s="899">
        <f t="shared" si="42"/>
        <v>0</v>
      </c>
      <c r="N238" s="899">
        <f t="shared" si="42"/>
        <v>0</v>
      </c>
      <c r="O238" s="899">
        <f t="shared" si="42"/>
        <v>478117.67</v>
      </c>
      <c r="P238" s="899">
        <f t="shared" si="42"/>
        <v>4236720.63</v>
      </c>
      <c r="Q238" s="899">
        <f t="shared" si="42"/>
        <v>0</v>
      </c>
      <c r="R238" s="899">
        <f t="shared" si="42"/>
        <v>3221356.81</v>
      </c>
    </row>
    <row r="239" spans="1:18">
      <c r="A239" s="880" t="s">
        <v>409</v>
      </c>
      <c r="B239" s="827" t="s">
        <v>412</v>
      </c>
      <c r="C239" s="35" t="s">
        <v>219</v>
      </c>
      <c r="D239" s="193"/>
      <c r="E239" s="38">
        <v>8990</v>
      </c>
      <c r="F239" s="38"/>
      <c r="G239" s="38"/>
      <c r="H239" s="38"/>
      <c r="I239" s="38"/>
      <c r="J239" s="38">
        <v>8990</v>
      </c>
      <c r="K239" s="38">
        <v>0</v>
      </c>
      <c r="L239" s="38">
        <v>8990</v>
      </c>
      <c r="M239" s="38"/>
      <c r="N239" s="38"/>
      <c r="O239" s="38">
        <v>0</v>
      </c>
      <c r="P239" s="38">
        <v>8990</v>
      </c>
      <c r="Q239" s="38">
        <v>0</v>
      </c>
      <c r="R239" s="38"/>
    </row>
    <row r="240" spans="1:18">
      <c r="A240" s="880" t="s">
        <v>409</v>
      </c>
      <c r="B240" s="827" t="s">
        <v>412</v>
      </c>
      <c r="C240" s="35" t="s">
        <v>219</v>
      </c>
      <c r="D240" s="193"/>
      <c r="E240" s="38">
        <v>8990</v>
      </c>
      <c r="F240" s="38"/>
      <c r="G240" s="38"/>
      <c r="H240" s="38"/>
      <c r="I240" s="38"/>
      <c r="J240" s="38">
        <v>8990</v>
      </c>
      <c r="K240" s="38">
        <v>0</v>
      </c>
      <c r="L240" s="38">
        <v>8990</v>
      </c>
      <c r="M240" s="38"/>
      <c r="N240" s="38"/>
      <c r="O240" s="38">
        <v>0</v>
      </c>
      <c r="P240" s="38">
        <v>8990</v>
      </c>
      <c r="Q240" s="38">
        <v>0</v>
      </c>
      <c r="R240" s="38"/>
    </row>
    <row r="241" spans="1:20">
      <c r="A241" s="880" t="s">
        <v>409</v>
      </c>
      <c r="B241" s="827" t="s">
        <v>412</v>
      </c>
      <c r="C241" s="842" t="s">
        <v>420</v>
      </c>
      <c r="D241" s="193"/>
      <c r="E241" s="38">
        <v>49000</v>
      </c>
      <c r="F241" s="38"/>
      <c r="G241" s="38"/>
      <c r="H241" s="38"/>
      <c r="I241" s="38"/>
      <c r="J241" s="38">
        <v>49000</v>
      </c>
      <c r="K241" s="38">
        <v>0</v>
      </c>
      <c r="L241" s="38">
        <v>49000</v>
      </c>
      <c r="M241" s="38"/>
      <c r="N241" s="38"/>
      <c r="O241" s="38">
        <v>0</v>
      </c>
      <c r="P241" s="38">
        <v>49000</v>
      </c>
      <c r="Q241" s="38">
        <v>0</v>
      </c>
      <c r="R241" s="38"/>
    </row>
    <row r="242" spans="1:20" s="895" customFormat="1">
      <c r="A242" s="890"/>
      <c r="B242" s="914" t="s">
        <v>417</v>
      </c>
      <c r="C242" s="925" t="s">
        <v>23</v>
      </c>
      <c r="D242" s="926"/>
      <c r="E242" s="899">
        <f>SUM(E239:E241)</f>
        <v>66980</v>
      </c>
      <c r="F242" s="899">
        <f t="shared" ref="F242:R242" si="43">SUM(F239:F241)</f>
        <v>0</v>
      </c>
      <c r="G242" s="899">
        <f t="shared" si="43"/>
        <v>0</v>
      </c>
      <c r="H242" s="899">
        <f t="shared" si="43"/>
        <v>0</v>
      </c>
      <c r="I242" s="899">
        <f t="shared" si="43"/>
        <v>0</v>
      </c>
      <c r="J242" s="899">
        <f t="shared" si="43"/>
        <v>66980</v>
      </c>
      <c r="K242" s="899">
        <f t="shared" si="43"/>
        <v>0</v>
      </c>
      <c r="L242" s="899">
        <f t="shared" si="43"/>
        <v>66980</v>
      </c>
      <c r="M242" s="899">
        <f t="shared" si="43"/>
        <v>0</v>
      </c>
      <c r="N242" s="899">
        <f t="shared" si="43"/>
        <v>0</v>
      </c>
      <c r="O242" s="899">
        <f t="shared" si="43"/>
        <v>0</v>
      </c>
      <c r="P242" s="899">
        <f t="shared" si="43"/>
        <v>66980</v>
      </c>
      <c r="Q242" s="899">
        <f t="shared" si="43"/>
        <v>0</v>
      </c>
      <c r="R242" s="899">
        <f t="shared" si="43"/>
        <v>0</v>
      </c>
    </row>
    <row r="243" spans="1:20" s="949" customFormat="1" ht="21" thickBot="1">
      <c r="A243" s="944"/>
      <c r="B243" s="945"/>
      <c r="C243" s="946" t="s">
        <v>23</v>
      </c>
      <c r="D243" s="947"/>
      <c r="E243" s="948">
        <f>E242+E238+E216</f>
        <v>7539373.4399999995</v>
      </c>
      <c r="F243" s="948">
        <f t="shared" ref="F243:R243" si="44">F242+F238+F216</f>
        <v>0</v>
      </c>
      <c r="G243" s="948">
        <f t="shared" si="44"/>
        <v>0</v>
      </c>
      <c r="H243" s="948">
        <f t="shared" si="44"/>
        <v>0</v>
      </c>
      <c r="I243" s="948">
        <f t="shared" si="44"/>
        <v>0</v>
      </c>
      <c r="J243" s="948">
        <f t="shared" si="44"/>
        <v>7539373.4399999995</v>
      </c>
      <c r="K243" s="948">
        <f t="shared" si="44"/>
        <v>3772918.96</v>
      </c>
      <c r="L243" s="948">
        <f t="shared" si="44"/>
        <v>66980</v>
      </c>
      <c r="M243" s="948">
        <f t="shared" si="44"/>
        <v>0</v>
      </c>
      <c r="N243" s="948">
        <f t="shared" si="44"/>
        <v>0</v>
      </c>
      <c r="O243" s="948">
        <f t="shared" si="44"/>
        <v>478117.67</v>
      </c>
      <c r="P243" s="948">
        <f t="shared" si="44"/>
        <v>4318016.63</v>
      </c>
      <c r="Q243" s="948">
        <f t="shared" si="44"/>
        <v>0</v>
      </c>
      <c r="R243" s="948">
        <f t="shared" si="44"/>
        <v>3221356.81</v>
      </c>
    </row>
    <row r="244" spans="1:20" s="2" customFormat="1" ht="41.25" customHeight="1">
      <c r="A244" s="939"/>
      <c r="B244" s="940" t="s">
        <v>105</v>
      </c>
      <c r="C244" s="941"/>
      <c r="D244" s="942"/>
      <c r="E244" s="943">
        <f t="shared" ref="E244:R244" si="45">E243+E213+E153+E149+E110+E48+E39</f>
        <v>54190779.68</v>
      </c>
      <c r="F244" s="943">
        <f t="shared" si="45"/>
        <v>0</v>
      </c>
      <c r="G244" s="943">
        <f t="shared" si="45"/>
        <v>0</v>
      </c>
      <c r="H244" s="943">
        <f t="shared" si="45"/>
        <v>15170102.339999996</v>
      </c>
      <c r="I244" s="943">
        <f t="shared" si="45"/>
        <v>24664061</v>
      </c>
      <c r="J244" s="943">
        <f t="shared" si="45"/>
        <v>54190779.68</v>
      </c>
      <c r="K244" s="943">
        <f t="shared" si="45"/>
        <v>31718727.379999999</v>
      </c>
      <c r="L244" s="943">
        <f t="shared" si="45"/>
        <v>14261792.479999999</v>
      </c>
      <c r="M244" s="943">
        <f t="shared" si="45"/>
        <v>0</v>
      </c>
      <c r="N244" s="943">
        <f t="shared" si="45"/>
        <v>0</v>
      </c>
      <c r="O244" s="943">
        <f t="shared" si="45"/>
        <v>1031576.44</v>
      </c>
      <c r="P244" s="943">
        <f t="shared" si="45"/>
        <v>47012096.299999997</v>
      </c>
      <c r="Q244" s="943">
        <f t="shared" si="45"/>
        <v>0</v>
      </c>
      <c r="R244" s="943">
        <f t="shared" si="45"/>
        <v>7178683.3800000008</v>
      </c>
    </row>
    <row r="245" spans="1:20" ht="32.25" customHeight="1">
      <c r="A245" s="880"/>
      <c r="B245" s="801"/>
      <c r="C245" s="1215" t="s">
        <v>222</v>
      </c>
      <c r="D245" s="1216"/>
      <c r="E245" s="1217"/>
      <c r="F245" s="1217"/>
      <c r="G245" s="1217"/>
      <c r="H245" s="1217"/>
      <c r="I245" s="1217"/>
      <c r="J245" s="1217"/>
      <c r="K245" s="1217"/>
      <c r="L245" s="1217"/>
      <c r="M245" s="1217"/>
      <c r="N245" s="1217"/>
      <c r="O245" s="1218"/>
      <c r="P245" s="863"/>
      <c r="Q245" s="864"/>
      <c r="R245" s="208"/>
    </row>
    <row r="246" spans="1:20" ht="34.5" customHeight="1">
      <c r="A246" s="880"/>
      <c r="B246" s="827" t="s">
        <v>223</v>
      </c>
      <c r="C246" s="35" t="s">
        <v>224</v>
      </c>
      <c r="D246" s="825" t="s">
        <v>225</v>
      </c>
      <c r="E246" s="38">
        <v>12691.25</v>
      </c>
      <c r="F246" s="38"/>
      <c r="G246" s="38">
        <v>12691.25</v>
      </c>
      <c r="H246" s="38"/>
      <c r="I246" s="38"/>
      <c r="J246" s="38">
        <v>0</v>
      </c>
      <c r="K246" s="38">
        <v>12691.25</v>
      </c>
      <c r="L246" s="38"/>
      <c r="M246" s="38">
        <v>12691.25</v>
      </c>
      <c r="N246" s="38"/>
      <c r="O246" s="38">
        <v>0</v>
      </c>
      <c r="P246" s="38">
        <v>0</v>
      </c>
      <c r="Q246" s="78"/>
      <c r="R246" s="38">
        <f>J246-P246</f>
        <v>0</v>
      </c>
    </row>
    <row r="247" spans="1:20" s="954" customFormat="1" ht="34.5" customHeight="1">
      <c r="A247" s="950"/>
      <c r="B247" s="982" t="s">
        <v>226</v>
      </c>
      <c r="C247" s="982"/>
      <c r="D247" s="952"/>
      <c r="E247" s="948">
        <f>E246</f>
        <v>12691.25</v>
      </c>
      <c r="F247" s="948">
        <f>F246</f>
        <v>0</v>
      </c>
      <c r="G247" s="948">
        <f>G246</f>
        <v>12691.25</v>
      </c>
      <c r="H247" s="948"/>
      <c r="I247" s="948"/>
      <c r="J247" s="948">
        <f t="shared" ref="J247:R247" si="46">J246</f>
        <v>0</v>
      </c>
      <c r="K247" s="948">
        <f t="shared" si="46"/>
        <v>12691.25</v>
      </c>
      <c r="L247" s="948">
        <f t="shared" si="46"/>
        <v>0</v>
      </c>
      <c r="M247" s="948">
        <f t="shared" si="46"/>
        <v>12691.25</v>
      </c>
      <c r="N247" s="948">
        <f t="shared" si="46"/>
        <v>0</v>
      </c>
      <c r="O247" s="948">
        <f t="shared" si="46"/>
        <v>0</v>
      </c>
      <c r="P247" s="948">
        <f t="shared" si="46"/>
        <v>0</v>
      </c>
      <c r="Q247" s="953">
        <f t="shared" si="46"/>
        <v>0</v>
      </c>
      <c r="R247" s="948">
        <f t="shared" si="46"/>
        <v>0</v>
      </c>
    </row>
    <row r="248" spans="1:20" ht="38.25" customHeight="1">
      <c r="A248" s="880"/>
      <c r="B248" s="801"/>
      <c r="C248" s="1215" t="s">
        <v>227</v>
      </c>
      <c r="D248" s="1216"/>
      <c r="E248" s="1217"/>
      <c r="F248" s="1217"/>
      <c r="G248" s="1217"/>
      <c r="H248" s="1217"/>
      <c r="I248" s="1217"/>
      <c r="J248" s="1217"/>
      <c r="K248" s="1217"/>
      <c r="L248" s="1217"/>
      <c r="M248" s="1217"/>
      <c r="N248" s="1217"/>
      <c r="O248" s="1218"/>
      <c r="P248" s="863"/>
      <c r="Q248" s="864"/>
      <c r="R248" s="208"/>
    </row>
    <row r="249" spans="1:20" s="934" customFormat="1" ht="36.75" customHeight="1">
      <c r="A249" s="883"/>
      <c r="B249" s="827" t="s">
        <v>228</v>
      </c>
      <c r="C249" s="443" t="s">
        <v>229</v>
      </c>
      <c r="D249" s="933" t="s">
        <v>225</v>
      </c>
      <c r="E249" s="930">
        <v>14990.05</v>
      </c>
      <c r="F249" s="930"/>
      <c r="G249" s="930">
        <v>14990.05</v>
      </c>
      <c r="H249" s="930"/>
      <c r="I249" s="930"/>
      <c r="J249" s="930">
        <v>0</v>
      </c>
      <c r="K249" s="930">
        <v>14990.05</v>
      </c>
      <c r="L249" s="930"/>
      <c r="M249" s="930">
        <v>14990.05</v>
      </c>
      <c r="N249" s="930"/>
      <c r="O249" s="930"/>
      <c r="P249" s="930">
        <f>K249+O249</f>
        <v>14990.05</v>
      </c>
      <c r="Q249" s="931"/>
      <c r="R249" s="930">
        <v>0</v>
      </c>
    </row>
    <row r="250" spans="1:20" s="934" customFormat="1" ht="22.5" customHeight="1">
      <c r="A250" s="883"/>
      <c r="B250" s="801" t="s">
        <v>230</v>
      </c>
      <c r="C250" s="443" t="s">
        <v>231</v>
      </c>
      <c r="D250" s="935"/>
      <c r="E250" s="930">
        <v>3414.5</v>
      </c>
      <c r="F250" s="930"/>
      <c r="G250" s="932">
        <v>3414.5</v>
      </c>
      <c r="H250" s="932"/>
      <c r="I250" s="932"/>
      <c r="J250" s="930">
        <v>0</v>
      </c>
      <c r="K250" s="932">
        <v>3414.5</v>
      </c>
      <c r="L250" s="932"/>
      <c r="M250" s="932">
        <v>3414.5</v>
      </c>
      <c r="N250" s="932"/>
      <c r="O250" s="930">
        <v>0</v>
      </c>
      <c r="P250" s="930">
        <f>K250+O250</f>
        <v>3414.5</v>
      </c>
      <c r="Q250" s="931"/>
      <c r="R250" s="930">
        <v>0</v>
      </c>
    </row>
    <row r="251" spans="1:20" s="981" customFormat="1" ht="33" customHeight="1">
      <c r="A251" s="976"/>
      <c r="B251" s="977" t="s">
        <v>232</v>
      </c>
      <c r="C251" s="951"/>
      <c r="D251" s="978"/>
      <c r="E251" s="979">
        <f t="shared" ref="E251:R251" si="47">SUM(E249:E250)</f>
        <v>18404.55</v>
      </c>
      <c r="F251" s="979">
        <f t="shared" si="47"/>
        <v>0</v>
      </c>
      <c r="G251" s="979">
        <f t="shared" si="47"/>
        <v>18404.55</v>
      </c>
      <c r="H251" s="979"/>
      <c r="I251" s="979"/>
      <c r="J251" s="979">
        <f t="shared" si="47"/>
        <v>0</v>
      </c>
      <c r="K251" s="979">
        <f t="shared" si="47"/>
        <v>18404.55</v>
      </c>
      <c r="L251" s="979">
        <f t="shared" si="47"/>
        <v>0</v>
      </c>
      <c r="M251" s="979">
        <f t="shared" si="47"/>
        <v>18404.55</v>
      </c>
      <c r="N251" s="979">
        <f t="shared" si="47"/>
        <v>0</v>
      </c>
      <c r="O251" s="979">
        <f t="shared" si="47"/>
        <v>0</v>
      </c>
      <c r="P251" s="979">
        <f t="shared" si="47"/>
        <v>18404.55</v>
      </c>
      <c r="Q251" s="980"/>
      <c r="R251" s="979">
        <f t="shared" si="47"/>
        <v>0</v>
      </c>
    </row>
    <row r="252" spans="1:20" s="2" customFormat="1">
      <c r="A252" s="939"/>
      <c r="B252" s="983" t="s">
        <v>233</v>
      </c>
      <c r="C252" s="983"/>
      <c r="D252" s="33"/>
      <c r="E252" s="270" t="e">
        <f>E244+#REF!+E247+E251</f>
        <v>#REF!</v>
      </c>
      <c r="F252" s="270" t="e">
        <f>F244+#REF!+F247+F251</f>
        <v>#REF!</v>
      </c>
      <c r="G252" s="270">
        <f t="shared" ref="G252:R252" si="48">G244+G247+G251</f>
        <v>31095.8</v>
      </c>
      <c r="H252" s="270">
        <f t="shared" si="48"/>
        <v>15170102.339999996</v>
      </c>
      <c r="I252" s="270">
        <f t="shared" si="48"/>
        <v>24664061</v>
      </c>
      <c r="J252" s="270">
        <f t="shared" si="48"/>
        <v>54190779.68</v>
      </c>
      <c r="K252" s="270">
        <f t="shared" si="48"/>
        <v>31749823.18</v>
      </c>
      <c r="L252" s="270">
        <f t="shared" si="48"/>
        <v>14261792.479999999</v>
      </c>
      <c r="M252" s="270">
        <f t="shared" si="48"/>
        <v>31095.8</v>
      </c>
      <c r="N252" s="270">
        <f t="shared" si="48"/>
        <v>0</v>
      </c>
      <c r="O252" s="270">
        <f t="shared" si="48"/>
        <v>1031576.44</v>
      </c>
      <c r="P252" s="270">
        <f t="shared" si="48"/>
        <v>47030500.849999994</v>
      </c>
      <c r="Q252" s="270">
        <f t="shared" si="48"/>
        <v>0</v>
      </c>
      <c r="R252" s="270">
        <f t="shared" si="48"/>
        <v>7178683.3800000008</v>
      </c>
    </row>
    <row r="253" spans="1:20" ht="27.75" customHeight="1">
      <c r="A253" s="880"/>
      <c r="B253" s="801"/>
      <c r="C253" s="35"/>
      <c r="D253" s="193"/>
      <c r="E253" s="38"/>
      <c r="F253" s="208"/>
      <c r="G253" s="208"/>
      <c r="H253" s="208"/>
      <c r="I253" s="208"/>
      <c r="J253" s="208"/>
      <c r="K253" s="208">
        <v>0</v>
      </c>
      <c r="L253" s="208">
        <f>SUM(L251:L252)</f>
        <v>14261792.479999999</v>
      </c>
      <c r="M253" s="38"/>
      <c r="N253" s="1219">
        <f>N252+O252</f>
        <v>1031576.44</v>
      </c>
      <c r="O253" s="1220"/>
      <c r="P253" s="38"/>
      <c r="Q253" s="78"/>
      <c r="R253" s="38">
        <v>0</v>
      </c>
    </row>
    <row r="254" spans="1:20" ht="27.75" customHeight="1">
      <c r="A254" s="880"/>
      <c r="B254" s="801"/>
      <c r="C254" s="35"/>
      <c r="D254" s="193"/>
      <c r="E254" s="38"/>
      <c r="F254" s="38"/>
      <c r="G254" s="38"/>
      <c r="H254" s="38"/>
      <c r="I254" s="38"/>
      <c r="J254" s="38"/>
      <c r="K254" s="38">
        <f>SUM(K252:K253)</f>
        <v>31749823.18</v>
      </c>
      <c r="L254" s="38"/>
      <c r="M254" s="38"/>
      <c r="N254" s="38">
        <f>K254+L253+N253</f>
        <v>47043192.099999994</v>
      </c>
      <c r="O254" s="38"/>
      <c r="P254" s="38"/>
      <c r="Q254" s="78"/>
      <c r="R254" s="38">
        <f>R252-R253</f>
        <v>7178683.3800000008</v>
      </c>
      <c r="T254" s="862"/>
    </row>
    <row r="255" spans="1:20" s="5" customFormat="1" ht="38.25" customHeight="1">
      <c r="A255" s="886"/>
      <c r="B255" s="936"/>
      <c r="C255" s="937"/>
      <c r="D255" s="1221" t="s">
        <v>234</v>
      </c>
      <c r="E255" s="1222"/>
      <c r="F255" s="1222"/>
      <c r="G255" s="938"/>
      <c r="H255" s="938"/>
      <c r="I255" s="938"/>
      <c r="J255" s="938"/>
      <c r="K255" s="938"/>
      <c r="L255" s="938"/>
      <c r="M255" s="938"/>
      <c r="N255" s="938"/>
      <c r="O255" s="938"/>
      <c r="P255" s="938"/>
      <c r="Q255" s="938"/>
      <c r="R255" s="889"/>
    </row>
    <row r="256" spans="1:20" ht="81">
      <c r="A256" s="880"/>
      <c r="B256" s="801" t="s">
        <v>1</v>
      </c>
      <c r="C256" s="260" t="s">
        <v>235</v>
      </c>
      <c r="D256" s="865" t="s">
        <v>3</v>
      </c>
      <c r="E256" s="988" t="s">
        <v>327</v>
      </c>
      <c r="F256" s="861" t="s">
        <v>400</v>
      </c>
      <c r="G256" s="861" t="s">
        <v>329</v>
      </c>
      <c r="H256" s="861"/>
      <c r="I256" s="861"/>
      <c r="J256" s="861" t="s">
        <v>332</v>
      </c>
      <c r="K256" s="861" t="s">
        <v>333</v>
      </c>
      <c r="L256" s="861" t="s">
        <v>334</v>
      </c>
      <c r="M256" s="861" t="s">
        <v>401</v>
      </c>
      <c r="N256" s="861" t="s">
        <v>11</v>
      </c>
      <c r="O256" s="861" t="s">
        <v>336</v>
      </c>
      <c r="P256" s="861" t="s">
        <v>270</v>
      </c>
      <c r="Q256" s="866" t="s">
        <v>338</v>
      </c>
      <c r="R256" s="861" t="s">
        <v>15</v>
      </c>
    </row>
    <row r="257" spans="1:18" ht="30" customHeight="1">
      <c r="A257" s="880"/>
      <c r="B257" s="799" t="s">
        <v>79</v>
      </c>
      <c r="C257" s="848" t="s">
        <v>238</v>
      </c>
      <c r="D257" s="186"/>
      <c r="E257" s="38">
        <v>2400</v>
      </c>
      <c r="F257" s="187"/>
      <c r="G257" s="187"/>
      <c r="H257" s="187"/>
      <c r="I257" s="187"/>
      <c r="J257" s="187">
        <v>2400</v>
      </c>
      <c r="K257" s="187"/>
      <c r="L257" s="187"/>
      <c r="M257" s="187"/>
      <c r="N257" s="187"/>
      <c r="O257" s="187"/>
      <c r="P257" s="187">
        <v>0</v>
      </c>
      <c r="Q257" s="210"/>
      <c r="R257" s="187">
        <v>0</v>
      </c>
    </row>
    <row r="258" spans="1:18" ht="29.25" customHeight="1">
      <c r="A258" s="880"/>
      <c r="B258" s="799" t="s">
        <v>79</v>
      </c>
      <c r="C258" s="848" t="s">
        <v>239</v>
      </c>
      <c r="D258" s="186"/>
      <c r="E258" s="38">
        <v>6600</v>
      </c>
      <c r="F258" s="187"/>
      <c r="G258" s="187"/>
      <c r="H258" s="187"/>
      <c r="I258" s="187"/>
      <c r="J258" s="187">
        <v>6600</v>
      </c>
      <c r="K258" s="187"/>
      <c r="L258" s="187"/>
      <c r="M258" s="187"/>
      <c r="N258" s="187"/>
      <c r="O258" s="187"/>
      <c r="P258" s="187">
        <v>0</v>
      </c>
      <c r="Q258" s="210"/>
      <c r="R258" s="187">
        <v>0</v>
      </c>
    </row>
    <row r="259" spans="1:18" ht="32.25" customHeight="1">
      <c r="A259" s="880"/>
      <c r="B259" s="799" t="s">
        <v>339</v>
      </c>
      <c r="C259" s="35" t="s">
        <v>272</v>
      </c>
      <c r="D259" s="186"/>
      <c r="E259" s="38">
        <v>131469</v>
      </c>
      <c r="F259" s="187"/>
      <c r="G259" s="187"/>
      <c r="H259" s="187"/>
      <c r="I259" s="187"/>
      <c r="J259" s="187">
        <v>131469</v>
      </c>
      <c r="K259" s="187"/>
      <c r="L259" s="187">
        <v>0</v>
      </c>
      <c r="M259" s="187"/>
      <c r="N259" s="187"/>
      <c r="O259" s="187"/>
      <c r="P259" s="187">
        <v>0</v>
      </c>
      <c r="Q259" s="210"/>
      <c r="R259" s="187">
        <v>0</v>
      </c>
    </row>
    <row r="260" spans="1:18" ht="30.75" customHeight="1">
      <c r="A260" s="880"/>
      <c r="B260" s="799" t="s">
        <v>339</v>
      </c>
      <c r="C260" s="185" t="s">
        <v>274</v>
      </c>
      <c r="D260" s="186"/>
      <c r="E260" s="38">
        <v>145896.20000000001</v>
      </c>
      <c r="F260" s="187"/>
      <c r="G260" s="187"/>
      <c r="H260" s="187"/>
      <c r="I260" s="187"/>
      <c r="J260" s="187">
        <v>145896.20000000001</v>
      </c>
      <c r="K260" s="187"/>
      <c r="L260" s="187">
        <v>0</v>
      </c>
      <c r="M260" s="187"/>
      <c r="N260" s="187"/>
      <c r="O260" s="187"/>
      <c r="P260" s="187">
        <v>0</v>
      </c>
      <c r="Q260" s="210"/>
      <c r="R260" s="187">
        <v>0</v>
      </c>
    </row>
    <row r="261" spans="1:18" ht="30.75" customHeight="1">
      <c r="A261" s="880"/>
      <c r="B261" s="841" t="s">
        <v>363</v>
      </c>
      <c r="C261" s="185" t="s">
        <v>307</v>
      </c>
      <c r="D261" s="186"/>
      <c r="E261" s="38">
        <v>360</v>
      </c>
      <c r="F261" s="187"/>
      <c r="G261" s="187"/>
      <c r="H261" s="187"/>
      <c r="I261" s="187"/>
      <c r="J261" s="187">
        <v>360</v>
      </c>
      <c r="K261" s="187"/>
      <c r="L261" s="187">
        <v>0</v>
      </c>
      <c r="M261" s="187"/>
      <c r="N261" s="187"/>
      <c r="O261" s="187"/>
      <c r="P261" s="187">
        <v>0</v>
      </c>
      <c r="Q261" s="210"/>
      <c r="R261" s="187">
        <v>0</v>
      </c>
    </row>
    <row r="262" spans="1:18" ht="27.75" customHeight="1">
      <c r="A262" s="880"/>
      <c r="B262" s="841" t="s">
        <v>363</v>
      </c>
      <c r="C262" s="35" t="s">
        <v>308</v>
      </c>
      <c r="D262" s="186"/>
      <c r="E262" s="38">
        <v>8000</v>
      </c>
      <c r="F262" s="187"/>
      <c r="G262" s="187"/>
      <c r="H262" s="187"/>
      <c r="I262" s="187"/>
      <c r="J262" s="187">
        <v>8000</v>
      </c>
      <c r="K262" s="187"/>
      <c r="L262" s="187"/>
      <c r="M262" s="187"/>
      <c r="N262" s="187"/>
      <c r="O262" s="187"/>
      <c r="P262" s="187">
        <v>0</v>
      </c>
      <c r="Q262" s="210"/>
      <c r="R262" s="187">
        <v>0</v>
      </c>
    </row>
    <row r="263" spans="1:18" ht="25.5" customHeight="1">
      <c r="A263" s="880"/>
      <c r="B263" s="841" t="s">
        <v>363</v>
      </c>
      <c r="C263" s="35" t="s">
        <v>309</v>
      </c>
      <c r="D263" s="186"/>
      <c r="E263" s="38">
        <v>7500</v>
      </c>
      <c r="F263" s="187"/>
      <c r="G263" s="187"/>
      <c r="H263" s="187"/>
      <c r="I263" s="187"/>
      <c r="J263" s="187">
        <v>7500</v>
      </c>
      <c r="K263" s="187"/>
      <c r="L263" s="187"/>
      <c r="M263" s="187"/>
      <c r="N263" s="187"/>
      <c r="O263" s="187"/>
      <c r="P263" s="187">
        <v>0</v>
      </c>
      <c r="Q263" s="210"/>
      <c r="R263" s="187">
        <v>0</v>
      </c>
    </row>
    <row r="264" spans="1:18" ht="39.75" customHeight="1">
      <c r="A264" s="880"/>
      <c r="B264" s="841" t="s">
        <v>363</v>
      </c>
      <c r="C264" s="247" t="s">
        <v>310</v>
      </c>
      <c r="D264" s="186"/>
      <c r="E264" s="38">
        <v>3100</v>
      </c>
      <c r="F264" s="187"/>
      <c r="G264" s="187"/>
      <c r="H264" s="187"/>
      <c r="I264" s="187"/>
      <c r="J264" s="187">
        <v>3100</v>
      </c>
      <c r="K264" s="187"/>
      <c r="L264" s="187"/>
      <c r="M264" s="187"/>
      <c r="N264" s="187"/>
      <c r="O264" s="187"/>
      <c r="P264" s="187">
        <v>0</v>
      </c>
      <c r="Q264" s="210"/>
      <c r="R264" s="187">
        <v>0</v>
      </c>
    </row>
    <row r="265" spans="1:18" ht="45.75" customHeight="1">
      <c r="A265" s="880"/>
      <c r="B265" s="841" t="s">
        <v>402</v>
      </c>
      <c r="C265" s="848" t="s">
        <v>364</v>
      </c>
      <c r="D265" s="186"/>
      <c r="E265" s="38">
        <v>0</v>
      </c>
      <c r="F265" s="187">
        <v>207500</v>
      </c>
      <c r="G265" s="187"/>
      <c r="H265" s="187"/>
      <c r="I265" s="187"/>
      <c r="J265" s="187">
        <v>207500</v>
      </c>
      <c r="K265" s="187"/>
      <c r="L265" s="187"/>
      <c r="M265" s="187"/>
      <c r="N265" s="187"/>
      <c r="O265" s="187"/>
      <c r="P265" s="187">
        <v>0</v>
      </c>
      <c r="Q265" s="210"/>
      <c r="R265" s="187">
        <v>0</v>
      </c>
    </row>
    <row r="266" spans="1:18" ht="50.25" customHeight="1">
      <c r="A266" s="880"/>
      <c r="B266" s="841" t="s">
        <v>363</v>
      </c>
      <c r="C266" s="35" t="s">
        <v>389</v>
      </c>
      <c r="D266" s="186"/>
      <c r="E266" s="38"/>
      <c r="F266" s="187">
        <v>2380</v>
      </c>
      <c r="G266" s="187"/>
      <c r="H266" s="187"/>
      <c r="I266" s="187"/>
      <c r="J266" s="187">
        <v>2380</v>
      </c>
      <c r="K266" s="187"/>
      <c r="L266" s="187"/>
      <c r="M266" s="187"/>
      <c r="N266" s="187"/>
      <c r="O266" s="187"/>
      <c r="P266" s="187">
        <v>0</v>
      </c>
      <c r="Q266" s="210"/>
      <c r="R266" s="187">
        <v>0</v>
      </c>
    </row>
    <row r="267" spans="1:18" ht="27.75" customHeight="1">
      <c r="A267" s="880"/>
      <c r="B267" s="841" t="s">
        <v>363</v>
      </c>
      <c r="C267" s="35" t="s">
        <v>390</v>
      </c>
      <c r="D267" s="186"/>
      <c r="E267" s="38"/>
      <c r="F267" s="187">
        <v>9490</v>
      </c>
      <c r="G267" s="187"/>
      <c r="H267" s="187"/>
      <c r="I267" s="187"/>
      <c r="J267" s="187">
        <v>9490</v>
      </c>
      <c r="K267" s="187"/>
      <c r="L267" s="187"/>
      <c r="M267" s="187"/>
      <c r="N267" s="187"/>
      <c r="O267" s="187"/>
      <c r="P267" s="187">
        <v>0</v>
      </c>
      <c r="Q267" s="210"/>
      <c r="R267" s="187">
        <v>0</v>
      </c>
    </row>
    <row r="268" spans="1:18" ht="35.25" customHeight="1">
      <c r="A268" s="880"/>
      <c r="B268" s="841" t="s">
        <v>363</v>
      </c>
      <c r="C268" s="35" t="s">
        <v>391</v>
      </c>
      <c r="D268" s="186"/>
      <c r="E268" s="38"/>
      <c r="F268" s="187">
        <v>6500</v>
      </c>
      <c r="G268" s="187"/>
      <c r="H268" s="187"/>
      <c r="I268" s="187"/>
      <c r="J268" s="187">
        <v>6500</v>
      </c>
      <c r="K268" s="187"/>
      <c r="L268" s="187"/>
      <c r="M268" s="187"/>
      <c r="N268" s="187"/>
      <c r="O268" s="187"/>
      <c r="P268" s="187">
        <v>0</v>
      </c>
      <c r="Q268" s="210"/>
      <c r="R268" s="187">
        <v>0</v>
      </c>
    </row>
    <row r="269" spans="1:18" ht="32.25" customHeight="1">
      <c r="A269" s="880"/>
      <c r="B269" s="841" t="s">
        <v>363</v>
      </c>
      <c r="C269" s="35" t="s">
        <v>392</v>
      </c>
      <c r="D269" s="186"/>
      <c r="E269" s="38"/>
      <c r="F269" s="187">
        <v>3900</v>
      </c>
      <c r="G269" s="187"/>
      <c r="H269" s="187"/>
      <c r="I269" s="187"/>
      <c r="J269" s="187">
        <v>3900</v>
      </c>
      <c r="K269" s="187"/>
      <c r="L269" s="187"/>
      <c r="M269" s="187"/>
      <c r="N269" s="187"/>
      <c r="O269" s="187"/>
      <c r="P269" s="187">
        <v>0</v>
      </c>
      <c r="Q269" s="210"/>
      <c r="R269" s="187">
        <v>0</v>
      </c>
    </row>
    <row r="270" spans="1:18" ht="30.75" customHeight="1">
      <c r="A270" s="880"/>
      <c r="B270" s="841" t="s">
        <v>363</v>
      </c>
      <c r="C270" s="35" t="s">
        <v>393</v>
      </c>
      <c r="D270" s="186"/>
      <c r="E270" s="38"/>
      <c r="F270" s="187">
        <v>5000</v>
      </c>
      <c r="G270" s="187"/>
      <c r="H270" s="187"/>
      <c r="I270" s="187"/>
      <c r="J270" s="187">
        <v>5000</v>
      </c>
      <c r="K270" s="187"/>
      <c r="L270" s="187"/>
      <c r="M270" s="187"/>
      <c r="N270" s="187"/>
      <c r="O270" s="187"/>
      <c r="P270" s="187">
        <v>0</v>
      </c>
      <c r="Q270" s="210"/>
      <c r="R270" s="187">
        <v>0</v>
      </c>
    </row>
    <row r="271" spans="1:18" ht="51.75" customHeight="1">
      <c r="A271" s="880"/>
      <c r="B271" s="841" t="s">
        <v>363</v>
      </c>
      <c r="C271" s="35" t="s">
        <v>394</v>
      </c>
      <c r="D271" s="186"/>
      <c r="E271" s="38"/>
      <c r="F271" s="187">
        <v>5195</v>
      </c>
      <c r="G271" s="187"/>
      <c r="H271" s="187"/>
      <c r="I271" s="187"/>
      <c r="J271" s="187">
        <v>5195</v>
      </c>
      <c r="K271" s="187"/>
      <c r="L271" s="187"/>
      <c r="M271" s="187"/>
      <c r="N271" s="187"/>
      <c r="O271" s="187"/>
      <c r="P271" s="187"/>
      <c r="Q271" s="210"/>
      <c r="R271" s="187"/>
    </row>
    <row r="272" spans="1:18" ht="24.75" customHeight="1">
      <c r="A272" s="880"/>
      <c r="B272" s="800" t="s">
        <v>362</v>
      </c>
      <c r="C272" s="35" t="s">
        <v>316</v>
      </c>
      <c r="D272" s="186"/>
      <c r="E272" s="38"/>
      <c r="F272" s="187">
        <v>19460</v>
      </c>
      <c r="G272" s="187"/>
      <c r="H272" s="187"/>
      <c r="I272" s="187"/>
      <c r="J272" s="187">
        <v>19460</v>
      </c>
      <c r="K272" s="187"/>
      <c r="L272" s="187"/>
      <c r="M272" s="187"/>
      <c r="N272" s="187"/>
      <c r="O272" s="187"/>
      <c r="P272" s="187">
        <v>0</v>
      </c>
      <c r="Q272" s="210"/>
      <c r="R272" s="187">
        <v>0</v>
      </c>
    </row>
    <row r="273" spans="1:18" ht="35.25" customHeight="1">
      <c r="A273" s="880"/>
      <c r="B273" s="800" t="s">
        <v>362</v>
      </c>
      <c r="C273" s="35" t="s">
        <v>317</v>
      </c>
      <c r="D273" s="186"/>
      <c r="E273" s="38"/>
      <c r="F273" s="187">
        <v>4060</v>
      </c>
      <c r="G273" s="187"/>
      <c r="H273" s="187"/>
      <c r="I273" s="187"/>
      <c r="J273" s="187">
        <v>4060</v>
      </c>
      <c r="K273" s="187"/>
      <c r="L273" s="187"/>
      <c r="M273" s="187"/>
      <c r="N273" s="187"/>
      <c r="O273" s="187"/>
      <c r="P273" s="187">
        <v>0</v>
      </c>
      <c r="Q273" s="210"/>
      <c r="R273" s="187">
        <v>0</v>
      </c>
    </row>
    <row r="274" spans="1:18" ht="25.5" customHeight="1">
      <c r="A274" s="880"/>
      <c r="B274" s="800" t="s">
        <v>362</v>
      </c>
      <c r="C274" s="35" t="s">
        <v>318</v>
      </c>
      <c r="D274" s="186"/>
      <c r="E274" s="38"/>
      <c r="F274" s="187">
        <v>1820</v>
      </c>
      <c r="G274" s="187"/>
      <c r="H274" s="187"/>
      <c r="I274" s="187"/>
      <c r="J274" s="187">
        <v>1820</v>
      </c>
      <c r="K274" s="187"/>
      <c r="L274" s="187"/>
      <c r="M274" s="187"/>
      <c r="N274" s="187"/>
      <c r="O274" s="187"/>
      <c r="P274" s="187">
        <v>0</v>
      </c>
      <c r="Q274" s="210"/>
      <c r="R274" s="187">
        <v>0</v>
      </c>
    </row>
    <row r="275" spans="1:18" ht="49.5" customHeight="1">
      <c r="A275" s="880"/>
      <c r="B275" s="800" t="s">
        <v>362</v>
      </c>
      <c r="C275" s="35" t="s">
        <v>319</v>
      </c>
      <c r="D275" s="186"/>
      <c r="E275" s="38"/>
      <c r="F275" s="187">
        <v>24000</v>
      </c>
      <c r="G275" s="187"/>
      <c r="H275" s="187"/>
      <c r="I275" s="187"/>
      <c r="J275" s="187">
        <v>24000</v>
      </c>
      <c r="K275" s="187"/>
      <c r="L275" s="187"/>
      <c r="M275" s="187"/>
      <c r="N275" s="187"/>
      <c r="O275" s="187"/>
      <c r="P275" s="187">
        <v>0</v>
      </c>
      <c r="Q275" s="210"/>
      <c r="R275" s="187">
        <v>0</v>
      </c>
    </row>
    <row r="276" spans="1:18" ht="52.5" customHeight="1">
      <c r="A276" s="880"/>
      <c r="B276" s="800" t="s">
        <v>362</v>
      </c>
      <c r="C276" s="35" t="s">
        <v>320</v>
      </c>
      <c r="D276" s="186"/>
      <c r="E276" s="38"/>
      <c r="F276" s="38">
        <v>14800</v>
      </c>
      <c r="G276" s="187"/>
      <c r="H276" s="187"/>
      <c r="I276" s="187"/>
      <c r="J276" s="38">
        <v>14800</v>
      </c>
      <c r="K276" s="187"/>
      <c r="L276" s="187"/>
      <c r="M276" s="187"/>
      <c r="N276" s="187"/>
      <c r="O276" s="187"/>
      <c r="P276" s="187">
        <v>0</v>
      </c>
      <c r="Q276" s="210"/>
      <c r="R276" s="187">
        <v>0</v>
      </c>
    </row>
    <row r="277" spans="1:18" ht="30.75" customHeight="1">
      <c r="A277" s="880"/>
      <c r="B277" s="800" t="s">
        <v>362</v>
      </c>
      <c r="C277" s="35" t="s">
        <v>321</v>
      </c>
      <c r="D277" s="186"/>
      <c r="E277" s="38"/>
      <c r="F277" s="38">
        <v>2370</v>
      </c>
      <c r="G277" s="187"/>
      <c r="H277" s="187"/>
      <c r="I277" s="187"/>
      <c r="J277" s="38">
        <v>2370</v>
      </c>
      <c r="K277" s="187"/>
      <c r="L277" s="187"/>
      <c r="M277" s="187"/>
      <c r="N277" s="187"/>
      <c r="O277" s="187"/>
      <c r="P277" s="187">
        <v>0</v>
      </c>
      <c r="Q277" s="210"/>
      <c r="R277" s="187">
        <v>0</v>
      </c>
    </row>
    <row r="278" spans="1:18" ht="32.25" customHeight="1">
      <c r="A278" s="880"/>
      <c r="B278" s="800"/>
      <c r="C278" s="260" t="s">
        <v>233</v>
      </c>
      <c r="D278" s="186"/>
      <c r="E278" s="38">
        <f>SUM(E257:E265)</f>
        <v>305325.2</v>
      </c>
      <c r="F278" s="187">
        <f>SUM(F257:F277)</f>
        <v>306475</v>
      </c>
      <c r="G278" s="187">
        <f t="shared" ref="G278:R278" si="49">SUM(G257:G265)</f>
        <v>0</v>
      </c>
      <c r="H278" s="187">
        <f t="shared" si="49"/>
        <v>0</v>
      </c>
      <c r="I278" s="187"/>
      <c r="J278" s="187">
        <f>SUM(J257:J277)</f>
        <v>611800.19999999995</v>
      </c>
      <c r="K278" s="187">
        <f t="shared" si="49"/>
        <v>0</v>
      </c>
      <c r="L278" s="187">
        <f t="shared" si="49"/>
        <v>0</v>
      </c>
      <c r="M278" s="187">
        <f t="shared" si="49"/>
        <v>0</v>
      </c>
      <c r="N278" s="187">
        <f t="shared" si="49"/>
        <v>0</v>
      </c>
      <c r="O278" s="187">
        <f>SUM(O257:O266)</f>
        <v>0</v>
      </c>
      <c r="P278" s="187">
        <f>SUM(P257:P266)</f>
        <v>0</v>
      </c>
      <c r="Q278" s="187">
        <f t="shared" si="49"/>
        <v>0</v>
      </c>
      <c r="R278" s="187">
        <f t="shared" si="49"/>
        <v>0</v>
      </c>
    </row>
    <row r="279" spans="1:18" ht="36.75" customHeight="1">
      <c r="A279" s="880"/>
      <c r="B279" s="261"/>
      <c r="C279" s="262" t="s">
        <v>324</v>
      </c>
      <c r="D279" s="263"/>
      <c r="E279" s="829"/>
      <c r="F279" s="264"/>
      <c r="G279" s="264"/>
      <c r="H279" s="264"/>
      <c r="I279" s="264"/>
      <c r="J279" s="264"/>
      <c r="K279" s="264"/>
      <c r="L279" s="264"/>
      <c r="M279" s="264"/>
      <c r="N279" s="264"/>
      <c r="O279" s="264"/>
      <c r="P279" s="264"/>
      <c r="Q279" s="264"/>
      <c r="R279" s="287"/>
    </row>
    <row r="280" spans="1:18" ht="25.5" customHeight="1">
      <c r="A280" s="880"/>
      <c r="B280" s="800" t="s">
        <v>413</v>
      </c>
      <c r="C280" s="35" t="s">
        <v>316</v>
      </c>
      <c r="D280" s="186"/>
      <c r="E280" s="38">
        <v>19460</v>
      </c>
      <c r="F280" s="187"/>
      <c r="G280" s="187">
        <v>19460</v>
      </c>
      <c r="H280" s="187"/>
      <c r="I280" s="187"/>
      <c r="J280" s="187">
        <f t="shared" ref="J280:J285" si="50">E280-G280</f>
        <v>0</v>
      </c>
      <c r="K280" s="187">
        <v>0</v>
      </c>
      <c r="L280" s="187"/>
      <c r="M280" s="187">
        <v>0</v>
      </c>
      <c r="N280" s="187"/>
      <c r="O280" s="187"/>
      <c r="P280" s="187">
        <v>0</v>
      </c>
      <c r="Q280" s="187"/>
      <c r="R280" s="187">
        <v>0</v>
      </c>
    </row>
    <row r="281" spans="1:18" ht="27" customHeight="1">
      <c r="A281" s="880"/>
      <c r="B281" s="800" t="s">
        <v>413</v>
      </c>
      <c r="C281" s="35" t="s">
        <v>317</v>
      </c>
      <c r="D281" s="186"/>
      <c r="E281" s="38">
        <v>4060</v>
      </c>
      <c r="F281" s="187"/>
      <c r="G281" s="187">
        <v>4060</v>
      </c>
      <c r="H281" s="187"/>
      <c r="I281" s="187"/>
      <c r="J281" s="187">
        <f t="shared" si="50"/>
        <v>0</v>
      </c>
      <c r="K281" s="187">
        <v>0</v>
      </c>
      <c r="L281" s="187"/>
      <c r="M281" s="187">
        <v>0</v>
      </c>
      <c r="N281" s="187"/>
      <c r="O281" s="187"/>
      <c r="P281" s="187">
        <v>0</v>
      </c>
      <c r="Q281" s="187"/>
      <c r="R281" s="187">
        <v>0</v>
      </c>
    </row>
    <row r="282" spans="1:18" ht="35.25" customHeight="1">
      <c r="A282" s="880"/>
      <c r="B282" s="800" t="s">
        <v>413</v>
      </c>
      <c r="C282" s="35" t="s">
        <v>318</v>
      </c>
      <c r="D282" s="186"/>
      <c r="E282" s="38">
        <v>1820</v>
      </c>
      <c r="F282" s="187"/>
      <c r="G282" s="187">
        <v>1820</v>
      </c>
      <c r="H282" s="187"/>
      <c r="I282" s="187"/>
      <c r="J282" s="187">
        <f t="shared" si="50"/>
        <v>0</v>
      </c>
      <c r="K282" s="187">
        <v>0</v>
      </c>
      <c r="L282" s="187"/>
      <c r="M282" s="187">
        <v>0</v>
      </c>
      <c r="N282" s="187"/>
      <c r="O282" s="187"/>
      <c r="P282" s="187">
        <v>0</v>
      </c>
      <c r="Q282" s="187"/>
      <c r="R282" s="187">
        <v>0</v>
      </c>
    </row>
    <row r="283" spans="1:18" ht="30" customHeight="1">
      <c r="A283" s="880"/>
      <c r="B283" s="800" t="s">
        <v>413</v>
      </c>
      <c r="C283" s="35" t="s">
        <v>319</v>
      </c>
      <c r="D283" s="186"/>
      <c r="E283" s="38">
        <v>24000</v>
      </c>
      <c r="F283" s="187"/>
      <c r="G283" s="187">
        <v>24000</v>
      </c>
      <c r="H283" s="187"/>
      <c r="I283" s="187"/>
      <c r="J283" s="187">
        <f t="shared" si="50"/>
        <v>0</v>
      </c>
      <c r="K283" s="187">
        <v>0</v>
      </c>
      <c r="L283" s="187"/>
      <c r="M283" s="187">
        <v>0</v>
      </c>
      <c r="N283" s="187"/>
      <c r="O283" s="187"/>
      <c r="P283" s="187">
        <v>0</v>
      </c>
      <c r="Q283" s="187"/>
      <c r="R283" s="187">
        <v>0</v>
      </c>
    </row>
    <row r="284" spans="1:18" ht="52.5" customHeight="1">
      <c r="A284" s="880"/>
      <c r="B284" s="800" t="s">
        <v>413</v>
      </c>
      <c r="C284" s="35" t="s">
        <v>320</v>
      </c>
      <c r="D284" s="193"/>
      <c r="E284" s="38">
        <v>14800</v>
      </c>
      <c r="F284" s="38"/>
      <c r="G284" s="38">
        <v>14800</v>
      </c>
      <c r="H284" s="38"/>
      <c r="I284" s="38"/>
      <c r="J284" s="187">
        <f t="shared" si="50"/>
        <v>0</v>
      </c>
      <c r="K284" s="38">
        <v>0</v>
      </c>
      <c r="L284" s="208"/>
      <c r="M284" s="187">
        <v>0</v>
      </c>
      <c r="N284" s="208"/>
      <c r="O284" s="187"/>
      <c r="P284" s="187">
        <v>0</v>
      </c>
      <c r="Q284" s="187"/>
      <c r="R284" s="187">
        <v>0</v>
      </c>
    </row>
    <row r="285" spans="1:18" ht="21.75" customHeight="1">
      <c r="A285" s="880"/>
      <c r="B285" s="800" t="s">
        <v>413</v>
      </c>
      <c r="C285" s="35" t="s">
        <v>321</v>
      </c>
      <c r="D285" s="265"/>
      <c r="E285" s="38">
        <v>2370</v>
      </c>
      <c r="F285" s="38"/>
      <c r="G285" s="38">
        <v>2370</v>
      </c>
      <c r="H285" s="38"/>
      <c r="I285" s="38"/>
      <c r="J285" s="187">
        <f t="shared" si="50"/>
        <v>0</v>
      </c>
      <c r="K285" s="38">
        <v>0</v>
      </c>
      <c r="L285" s="208"/>
      <c r="M285" s="187">
        <v>0</v>
      </c>
      <c r="N285" s="208"/>
      <c r="O285" s="38"/>
      <c r="P285" s="187">
        <v>0</v>
      </c>
      <c r="Q285" s="208"/>
      <c r="R285" s="187">
        <v>0</v>
      </c>
    </row>
    <row r="286" spans="1:18" s="5" customFormat="1" ht="24.75" customHeight="1">
      <c r="A286" s="886"/>
      <c r="B286" s="929" t="s">
        <v>233</v>
      </c>
      <c r="C286" s="986" t="s">
        <v>325</v>
      </c>
      <c r="D286" s="888"/>
      <c r="E286" s="887">
        <f>SUM(E280:E285)+E278</f>
        <v>371835.2</v>
      </c>
      <c r="F286" s="889">
        <f t="shared" ref="F286:R286" si="51">SUM(F280:F285)+F278</f>
        <v>306475</v>
      </c>
      <c r="G286" s="889">
        <f t="shared" si="51"/>
        <v>66510</v>
      </c>
      <c r="H286" s="889">
        <f t="shared" si="51"/>
        <v>0</v>
      </c>
      <c r="I286" s="889">
        <f t="shared" si="51"/>
        <v>0</v>
      </c>
      <c r="J286" s="889">
        <f t="shared" si="51"/>
        <v>611800.19999999995</v>
      </c>
      <c r="K286" s="889">
        <f t="shared" si="51"/>
        <v>0</v>
      </c>
      <c r="L286" s="889">
        <f t="shared" si="51"/>
        <v>0</v>
      </c>
      <c r="M286" s="889">
        <f t="shared" si="51"/>
        <v>0</v>
      </c>
      <c r="N286" s="889">
        <f t="shared" si="51"/>
        <v>0</v>
      </c>
      <c r="O286" s="889">
        <f t="shared" si="51"/>
        <v>0</v>
      </c>
      <c r="P286" s="889">
        <f t="shared" si="51"/>
        <v>0</v>
      </c>
      <c r="Q286" s="889">
        <f t="shared" si="51"/>
        <v>0</v>
      </c>
      <c r="R286" s="889">
        <f t="shared" si="51"/>
        <v>0</v>
      </c>
    </row>
    <row r="287" spans="1:18" ht="30.75" customHeight="1">
      <c r="A287" s="880"/>
      <c r="B287" s="1210" t="s">
        <v>242</v>
      </c>
      <c r="C287" s="1210"/>
      <c r="D287" s="1211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78"/>
      <c r="R287" s="38"/>
    </row>
    <row r="288" spans="1:18" ht="22.5" customHeight="1">
      <c r="A288" s="880"/>
      <c r="B288" s="1210" t="s">
        <v>243</v>
      </c>
      <c r="C288" s="1210"/>
      <c r="D288" s="1211"/>
      <c r="E288" s="38">
        <f>E243+E213+E153+E149+E110</f>
        <v>15683176.710000001</v>
      </c>
      <c r="F288" s="38">
        <f t="shared" ref="F288:R288" si="52">F243+F213+F153+F149+F110</f>
        <v>0</v>
      </c>
      <c r="G288" s="38">
        <f t="shared" si="52"/>
        <v>0</v>
      </c>
      <c r="H288" s="38">
        <f t="shared" si="52"/>
        <v>0</v>
      </c>
      <c r="I288" s="38">
        <f t="shared" si="52"/>
        <v>0</v>
      </c>
      <c r="J288" s="38">
        <f t="shared" si="52"/>
        <v>15683176.710000001</v>
      </c>
      <c r="K288" s="38">
        <f t="shared" si="52"/>
        <v>5894048.4100000001</v>
      </c>
      <c r="L288" s="38">
        <f t="shared" si="52"/>
        <v>5620245.9399999995</v>
      </c>
      <c r="M288" s="38">
        <f t="shared" si="52"/>
        <v>0</v>
      </c>
      <c r="N288" s="38">
        <f t="shared" si="52"/>
        <v>0</v>
      </c>
      <c r="O288" s="38">
        <f t="shared" si="52"/>
        <v>844714.8899999999</v>
      </c>
      <c r="P288" s="38">
        <f t="shared" si="52"/>
        <v>12359009.240000002</v>
      </c>
      <c r="Q288" s="38">
        <f t="shared" si="52"/>
        <v>0</v>
      </c>
      <c r="R288" s="38">
        <f t="shared" si="52"/>
        <v>3324167.47</v>
      </c>
    </row>
    <row r="289" spans="1:39" ht="33" customHeight="1">
      <c r="A289" s="880"/>
      <c r="B289" s="1210" t="s">
        <v>244</v>
      </c>
      <c r="C289" s="1210"/>
      <c r="D289" s="1211"/>
      <c r="E289" s="38">
        <f>E39+E48</f>
        <v>38507602.969999999</v>
      </c>
      <c r="F289" s="38">
        <f t="shared" ref="F289:R289" si="53">F39+F48</f>
        <v>0</v>
      </c>
      <c r="G289" s="38">
        <f t="shared" si="53"/>
        <v>0</v>
      </c>
      <c r="H289" s="38">
        <f t="shared" si="53"/>
        <v>15170102.339999996</v>
      </c>
      <c r="I289" s="38">
        <f t="shared" si="53"/>
        <v>24664061</v>
      </c>
      <c r="J289" s="38">
        <f t="shared" si="53"/>
        <v>38507602.969999999</v>
      </c>
      <c r="K289" s="38">
        <f t="shared" si="53"/>
        <v>25824678.969999999</v>
      </c>
      <c r="L289" s="38">
        <f t="shared" si="53"/>
        <v>8641546.5399999991</v>
      </c>
      <c r="M289" s="38">
        <f t="shared" si="53"/>
        <v>0</v>
      </c>
      <c r="N289" s="38">
        <f t="shared" si="53"/>
        <v>0</v>
      </c>
      <c r="O289" s="38">
        <f t="shared" si="53"/>
        <v>186861.55</v>
      </c>
      <c r="P289" s="38">
        <f t="shared" si="53"/>
        <v>34653087.060000002</v>
      </c>
      <c r="Q289" s="38">
        <f t="shared" si="53"/>
        <v>0</v>
      </c>
      <c r="R289" s="38">
        <f t="shared" si="53"/>
        <v>3854515.91</v>
      </c>
    </row>
    <row r="290" spans="1:39" s="5" customFormat="1" ht="45.75" customHeight="1">
      <c r="A290" s="886"/>
      <c r="B290" s="1208" t="s">
        <v>245</v>
      </c>
      <c r="C290" s="1208"/>
      <c r="D290" s="1209"/>
      <c r="E290" s="899">
        <f>SUM(E288:E289)</f>
        <v>54190779.68</v>
      </c>
      <c r="F290" s="899">
        <f t="shared" ref="F290:R290" si="54">SUM(F288:F289)</f>
        <v>0</v>
      </c>
      <c r="G290" s="899">
        <f t="shared" si="54"/>
        <v>0</v>
      </c>
      <c r="H290" s="899"/>
      <c r="I290" s="899"/>
      <c r="J290" s="899">
        <f t="shared" si="54"/>
        <v>54190779.68</v>
      </c>
      <c r="K290" s="899">
        <f t="shared" si="54"/>
        <v>31718727.379999999</v>
      </c>
      <c r="L290" s="899">
        <f t="shared" si="54"/>
        <v>14261792.479999999</v>
      </c>
      <c r="M290" s="899">
        <f t="shared" si="54"/>
        <v>0</v>
      </c>
      <c r="N290" s="899">
        <f t="shared" si="54"/>
        <v>0</v>
      </c>
      <c r="O290" s="899">
        <f t="shared" si="54"/>
        <v>1031576.44</v>
      </c>
      <c r="P290" s="899">
        <f t="shared" si="54"/>
        <v>47012096.300000004</v>
      </c>
      <c r="Q290" s="987">
        <f t="shared" si="54"/>
        <v>0</v>
      </c>
      <c r="R290" s="899">
        <f t="shared" si="54"/>
        <v>7178683.3800000008</v>
      </c>
    </row>
    <row r="291" spans="1:39" ht="27" customHeight="1">
      <c r="A291" s="880"/>
      <c r="B291" s="1210"/>
      <c r="C291" s="1210"/>
      <c r="D291" s="1211"/>
      <c r="E291" s="38"/>
      <c r="F291" s="38"/>
      <c r="G291" s="38"/>
      <c r="H291" s="38"/>
      <c r="I291" s="38"/>
      <c r="J291" s="187"/>
      <c r="K291" s="187"/>
      <c r="L291" s="187"/>
      <c r="M291" s="187"/>
      <c r="N291" s="38"/>
      <c r="O291" s="38"/>
      <c r="P291" s="38"/>
      <c r="Q291" s="78"/>
      <c r="R291" s="38"/>
    </row>
    <row r="292" spans="1:39" ht="20.25" customHeight="1">
      <c r="A292" s="880"/>
      <c r="B292" s="1210" t="s">
        <v>246</v>
      </c>
      <c r="C292" s="1210"/>
      <c r="D292" s="1211"/>
      <c r="E292" s="38" t="e">
        <f>#REF!+#REF!</f>
        <v>#REF!</v>
      </c>
      <c r="F292" s="38" t="e">
        <f>#REF!+#REF!</f>
        <v>#REF!</v>
      </c>
      <c r="G292" s="38" t="e">
        <f>#REF!+#REF!</f>
        <v>#REF!</v>
      </c>
      <c r="H292" s="38"/>
      <c r="I292" s="38"/>
      <c r="J292" s="38" t="e">
        <f>#REF!+#REF!</f>
        <v>#REF!</v>
      </c>
      <c r="K292" s="38" t="e">
        <f>#REF!+#REF!</f>
        <v>#REF!</v>
      </c>
      <c r="L292" s="38" t="e">
        <f>#REF!+#REF!</f>
        <v>#REF!</v>
      </c>
      <c r="M292" s="38" t="e">
        <f>#REF!+#REF!</f>
        <v>#REF!</v>
      </c>
      <c r="N292" s="38" t="e">
        <f>#REF!+#REF!</f>
        <v>#REF!</v>
      </c>
      <c r="O292" s="38" t="e">
        <f>#REF!+#REF!</f>
        <v>#REF!</v>
      </c>
      <c r="P292" s="38" t="e">
        <f>#REF!+#REF!</f>
        <v>#REF!</v>
      </c>
      <c r="Q292" s="78" t="e">
        <f>#REF!+#REF!</f>
        <v>#REF!</v>
      </c>
      <c r="R292" s="38" t="e">
        <f>#REF!+#REF!</f>
        <v>#REF!</v>
      </c>
    </row>
    <row r="293" spans="1:39" ht="20.25" customHeight="1">
      <c r="A293" s="880"/>
      <c r="B293" s="1210" t="s">
        <v>244</v>
      </c>
      <c r="C293" s="1210"/>
      <c r="D293" s="1211"/>
      <c r="E293" s="38" t="e">
        <f>#REF!</f>
        <v>#REF!</v>
      </c>
      <c r="F293" s="38" t="e">
        <f>#REF!</f>
        <v>#REF!</v>
      </c>
      <c r="G293" s="38" t="e">
        <f>#REF!</f>
        <v>#REF!</v>
      </c>
      <c r="H293" s="38"/>
      <c r="I293" s="38"/>
      <c r="J293" s="38" t="e">
        <f>#REF!</f>
        <v>#REF!</v>
      </c>
      <c r="K293" s="38" t="e">
        <f>#REF!</f>
        <v>#REF!</v>
      </c>
      <c r="L293" s="38" t="e">
        <f>#REF!</f>
        <v>#REF!</v>
      </c>
      <c r="M293" s="38" t="e">
        <f>#REF!</f>
        <v>#REF!</v>
      </c>
      <c r="N293" s="38" t="e">
        <f>#REF!</f>
        <v>#REF!</v>
      </c>
      <c r="O293" s="38" t="e">
        <f>#REF!</f>
        <v>#REF!</v>
      </c>
      <c r="P293" s="38" t="e">
        <f>#REF!</f>
        <v>#REF!</v>
      </c>
      <c r="Q293" s="78" t="e">
        <f>#REF!</f>
        <v>#REF!</v>
      </c>
      <c r="R293" s="38" t="e">
        <f>#REF!</f>
        <v>#REF!</v>
      </c>
    </row>
    <row r="294" spans="1:39" s="5" customFormat="1">
      <c r="A294" s="886"/>
      <c r="B294" s="1208" t="s">
        <v>247</v>
      </c>
      <c r="C294" s="1208"/>
      <c r="D294" s="1209"/>
      <c r="E294" s="899" t="e">
        <f>SUM(E292:E293)</f>
        <v>#REF!</v>
      </c>
      <c r="F294" s="899" t="e">
        <f t="shared" ref="F294:R294" si="55">SUM(F292:F293)</f>
        <v>#REF!</v>
      </c>
      <c r="G294" s="899" t="e">
        <f t="shared" si="55"/>
        <v>#REF!</v>
      </c>
      <c r="H294" s="899"/>
      <c r="I294" s="899"/>
      <c r="J294" s="899" t="e">
        <f t="shared" si="55"/>
        <v>#REF!</v>
      </c>
      <c r="K294" s="899" t="e">
        <f t="shared" si="55"/>
        <v>#REF!</v>
      </c>
      <c r="L294" s="899" t="e">
        <f t="shared" si="55"/>
        <v>#REF!</v>
      </c>
      <c r="M294" s="899" t="e">
        <f t="shared" si="55"/>
        <v>#REF!</v>
      </c>
      <c r="N294" s="899" t="e">
        <f t="shared" si="55"/>
        <v>#REF!</v>
      </c>
      <c r="O294" s="899" t="e">
        <f t="shared" si="55"/>
        <v>#REF!</v>
      </c>
      <c r="P294" s="899" t="e">
        <f t="shared" si="55"/>
        <v>#REF!</v>
      </c>
      <c r="Q294" s="987" t="e">
        <f t="shared" si="55"/>
        <v>#REF!</v>
      </c>
      <c r="R294" s="899" t="e">
        <f t="shared" si="55"/>
        <v>#REF!</v>
      </c>
    </row>
    <row r="295" spans="1:39">
      <c r="A295" s="880"/>
      <c r="B295" s="1210"/>
      <c r="C295" s="1210"/>
      <c r="D295" s="1211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78"/>
      <c r="R295" s="38"/>
    </row>
    <row r="296" spans="1:39" s="5" customFormat="1">
      <c r="A296" s="886"/>
      <c r="B296" s="1208" t="s">
        <v>248</v>
      </c>
      <c r="C296" s="1208"/>
      <c r="D296" s="1209"/>
      <c r="E296" s="887">
        <f>E246</f>
        <v>12691.25</v>
      </c>
      <c r="F296" s="887">
        <f>F246</f>
        <v>0</v>
      </c>
      <c r="G296" s="887">
        <f>G246</f>
        <v>12691.25</v>
      </c>
      <c r="H296" s="887"/>
      <c r="I296" s="887"/>
      <c r="J296" s="887">
        <f>J246</f>
        <v>0</v>
      </c>
      <c r="K296" s="887">
        <f>K246</f>
        <v>12691.25</v>
      </c>
      <c r="L296" s="887"/>
      <c r="M296" s="887"/>
      <c r="N296" s="887"/>
      <c r="O296" s="887">
        <f>O246</f>
        <v>0</v>
      </c>
      <c r="P296" s="887">
        <f>P246</f>
        <v>0</v>
      </c>
      <c r="Q296" s="989"/>
      <c r="R296" s="887">
        <f>R246</f>
        <v>0</v>
      </c>
    </row>
    <row r="297" spans="1:39" s="5" customFormat="1">
      <c r="A297" s="886"/>
      <c r="B297" s="1208" t="s">
        <v>249</v>
      </c>
      <c r="C297" s="1208"/>
      <c r="D297" s="1209"/>
      <c r="E297" s="887">
        <f>E251</f>
        <v>18404.55</v>
      </c>
      <c r="F297" s="887">
        <f>F251</f>
        <v>0</v>
      </c>
      <c r="G297" s="887"/>
      <c r="H297" s="887"/>
      <c r="I297" s="887"/>
      <c r="J297" s="887">
        <f>J251</f>
        <v>0</v>
      </c>
      <c r="K297" s="887">
        <f>K251</f>
        <v>18404.55</v>
      </c>
      <c r="L297" s="887"/>
      <c r="M297" s="887"/>
      <c r="N297" s="887"/>
      <c r="O297" s="887">
        <f>O251</f>
        <v>0</v>
      </c>
      <c r="P297" s="887">
        <f>P251</f>
        <v>18404.55</v>
      </c>
      <c r="Q297" s="989"/>
      <c r="R297" s="887">
        <v>0</v>
      </c>
    </row>
    <row r="298" spans="1:39" ht="20.25" customHeight="1">
      <c r="A298" s="880"/>
      <c r="B298" s="1216" t="s">
        <v>250</v>
      </c>
      <c r="C298" s="1216"/>
      <c r="D298" s="1202"/>
      <c r="E298" s="38" t="e">
        <f>E288+E292+E296+E297</f>
        <v>#REF!</v>
      </c>
      <c r="F298" s="38" t="e">
        <f t="shared" ref="F298:R298" si="56">F288+F292+F296+F297</f>
        <v>#REF!</v>
      </c>
      <c r="G298" s="38" t="e">
        <f t="shared" si="56"/>
        <v>#REF!</v>
      </c>
      <c r="H298" s="38"/>
      <c r="I298" s="38"/>
      <c r="J298" s="38" t="e">
        <f t="shared" si="56"/>
        <v>#REF!</v>
      </c>
      <c r="K298" s="38" t="e">
        <f t="shared" si="56"/>
        <v>#REF!</v>
      </c>
      <c r="L298" s="38" t="e">
        <f t="shared" si="56"/>
        <v>#REF!</v>
      </c>
      <c r="M298" s="38" t="e">
        <f t="shared" si="56"/>
        <v>#REF!</v>
      </c>
      <c r="N298" s="38" t="e">
        <f t="shared" si="56"/>
        <v>#REF!</v>
      </c>
      <c r="O298" s="38" t="e">
        <f t="shared" si="56"/>
        <v>#REF!</v>
      </c>
      <c r="P298" s="38" t="e">
        <f t="shared" si="56"/>
        <v>#REF!</v>
      </c>
      <c r="Q298" s="78" t="e">
        <f t="shared" si="56"/>
        <v>#REF!</v>
      </c>
      <c r="R298" s="38" t="e">
        <f t="shared" si="56"/>
        <v>#REF!</v>
      </c>
    </row>
    <row r="299" spans="1:39" ht="20.25" customHeight="1">
      <c r="A299" s="880"/>
      <c r="B299" s="1216" t="s">
        <v>244</v>
      </c>
      <c r="C299" s="1216"/>
      <c r="D299" s="1202"/>
      <c r="E299" s="38" t="e">
        <f>E289+E293</f>
        <v>#REF!</v>
      </c>
      <c r="F299" s="38" t="e">
        <f t="shared" ref="F299:R299" si="57">F289+F293</f>
        <v>#REF!</v>
      </c>
      <c r="G299" s="38" t="e">
        <f t="shared" si="57"/>
        <v>#REF!</v>
      </c>
      <c r="H299" s="38"/>
      <c r="I299" s="38"/>
      <c r="J299" s="38" t="e">
        <f t="shared" si="57"/>
        <v>#REF!</v>
      </c>
      <c r="K299" s="38" t="e">
        <f t="shared" si="57"/>
        <v>#REF!</v>
      </c>
      <c r="L299" s="38" t="e">
        <f t="shared" si="57"/>
        <v>#REF!</v>
      </c>
      <c r="M299" s="38" t="e">
        <f t="shared" si="57"/>
        <v>#REF!</v>
      </c>
      <c r="N299" s="38" t="e">
        <f t="shared" si="57"/>
        <v>#REF!</v>
      </c>
      <c r="O299" s="38" t="e">
        <f t="shared" si="57"/>
        <v>#REF!</v>
      </c>
      <c r="P299" s="38" t="e">
        <f t="shared" si="57"/>
        <v>#REF!</v>
      </c>
      <c r="Q299" s="78"/>
      <c r="R299" s="38" t="e">
        <f t="shared" si="57"/>
        <v>#REF!</v>
      </c>
    </row>
    <row r="300" spans="1:39" s="993" customFormat="1">
      <c r="A300" s="990"/>
      <c r="B300" s="1225" t="s">
        <v>233</v>
      </c>
      <c r="C300" s="1225"/>
      <c r="D300" s="1226"/>
      <c r="E300" s="991" t="e">
        <f>SUM(E298:E299)</f>
        <v>#REF!</v>
      </c>
      <c r="F300" s="991" t="e">
        <f t="shared" ref="F300:R300" si="58">SUM(F298:F299)</f>
        <v>#REF!</v>
      </c>
      <c r="G300" s="991" t="e">
        <f t="shared" si="58"/>
        <v>#REF!</v>
      </c>
      <c r="H300" s="991"/>
      <c r="I300" s="991"/>
      <c r="J300" s="991" t="e">
        <f t="shared" si="58"/>
        <v>#REF!</v>
      </c>
      <c r="K300" s="991" t="e">
        <f t="shared" si="58"/>
        <v>#REF!</v>
      </c>
      <c r="L300" s="991" t="e">
        <f t="shared" si="58"/>
        <v>#REF!</v>
      </c>
      <c r="M300" s="991" t="e">
        <f t="shared" si="58"/>
        <v>#REF!</v>
      </c>
      <c r="N300" s="991" t="e">
        <f t="shared" si="58"/>
        <v>#REF!</v>
      </c>
      <c r="O300" s="991" t="e">
        <f t="shared" si="58"/>
        <v>#REF!</v>
      </c>
      <c r="P300" s="991" t="e">
        <f t="shared" si="58"/>
        <v>#REF!</v>
      </c>
      <c r="Q300" s="992"/>
      <c r="R300" s="991" t="e">
        <f t="shared" si="58"/>
        <v>#REF!</v>
      </c>
    </row>
    <row r="301" spans="1:39">
      <c r="A301" s="880"/>
      <c r="B301" s="1210"/>
      <c r="C301" s="1210"/>
      <c r="D301" s="1211"/>
      <c r="E301" s="38"/>
      <c r="F301" s="38"/>
      <c r="G301" s="38"/>
      <c r="H301" s="38"/>
      <c r="I301" s="38"/>
      <c r="J301" s="38"/>
      <c r="K301" s="38"/>
      <c r="L301" s="38"/>
      <c r="M301" s="38"/>
      <c r="N301" s="1213">
        <v>1822585.05</v>
      </c>
      <c r="O301" s="1214"/>
      <c r="P301" s="38"/>
      <c r="Q301" s="78"/>
      <c r="R301" s="38"/>
    </row>
    <row r="302" spans="1:39">
      <c r="A302" s="880"/>
      <c r="B302" s="1210" t="s">
        <v>251</v>
      </c>
      <c r="C302" s="1210"/>
      <c r="D302" s="1211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78"/>
      <c r="R302" s="38"/>
    </row>
    <row r="303" spans="1:39">
      <c r="A303" s="880"/>
      <c r="B303" s="801"/>
      <c r="C303" s="260" t="s">
        <v>252</v>
      </c>
      <c r="D303" s="867" t="s">
        <v>253</v>
      </c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78"/>
      <c r="R303" s="38"/>
    </row>
    <row r="304" spans="1:39">
      <c r="A304" s="880"/>
      <c r="B304" s="849" t="s">
        <v>254</v>
      </c>
      <c r="C304" s="868"/>
      <c r="D304" s="869"/>
      <c r="E304" s="156">
        <f>E39</f>
        <v>25480256.969999999</v>
      </c>
      <c r="F304" s="156">
        <f t="shared" ref="F304:R304" si="59">F39</f>
        <v>0</v>
      </c>
      <c r="G304" s="156">
        <f t="shared" si="59"/>
        <v>0</v>
      </c>
      <c r="H304" s="156">
        <f t="shared" si="59"/>
        <v>15170102.339999996</v>
      </c>
      <c r="I304" s="156">
        <f t="shared" si="59"/>
        <v>24664061</v>
      </c>
      <c r="J304" s="156">
        <f t="shared" si="59"/>
        <v>25480256.969999999</v>
      </c>
      <c r="K304" s="156">
        <f t="shared" si="59"/>
        <v>25362822.969999999</v>
      </c>
      <c r="L304" s="156">
        <f t="shared" si="59"/>
        <v>0</v>
      </c>
      <c r="M304" s="156">
        <f t="shared" si="59"/>
        <v>0</v>
      </c>
      <c r="N304" s="156">
        <f t="shared" si="59"/>
        <v>0</v>
      </c>
      <c r="O304" s="156">
        <f t="shared" si="59"/>
        <v>10020</v>
      </c>
      <c r="P304" s="156">
        <f t="shared" si="59"/>
        <v>25372842.969999999</v>
      </c>
      <c r="Q304" s="156">
        <f t="shared" si="59"/>
        <v>0</v>
      </c>
      <c r="R304" s="156">
        <f t="shared" si="59"/>
        <v>107414</v>
      </c>
      <c r="S304" s="870"/>
      <c r="T304" s="870"/>
      <c r="U304" s="870"/>
      <c r="V304" s="870"/>
      <c r="W304" s="870"/>
      <c r="X304" s="870"/>
      <c r="Y304" s="870"/>
      <c r="Z304" s="870"/>
      <c r="AA304" s="870"/>
      <c r="AB304" s="870"/>
      <c r="AC304" s="870"/>
      <c r="AD304" s="870"/>
      <c r="AE304" s="870"/>
      <c r="AF304" s="870"/>
      <c r="AG304" s="870"/>
      <c r="AH304" s="870"/>
      <c r="AI304" s="870"/>
      <c r="AJ304" s="870"/>
      <c r="AK304" s="870"/>
      <c r="AL304" s="870"/>
      <c r="AM304" s="870"/>
    </row>
    <row r="305" spans="1:39">
      <c r="A305" s="880"/>
      <c r="B305" s="849" t="s">
        <v>255</v>
      </c>
      <c r="C305" s="868"/>
      <c r="D305" s="869"/>
      <c r="E305" s="156" t="e">
        <f>E48+E213+#REF!</f>
        <v>#REF!</v>
      </c>
      <c r="F305" s="156" t="e">
        <f>F48+F213+#REF!</f>
        <v>#REF!</v>
      </c>
      <c r="G305" s="156" t="e">
        <f>G48+G213+#REF!</f>
        <v>#REF!</v>
      </c>
      <c r="H305" s="156" t="e">
        <f>H48+H213+#REF!</f>
        <v>#REF!</v>
      </c>
      <c r="I305" s="156" t="e">
        <f>I48+I213+#REF!</f>
        <v>#REF!</v>
      </c>
      <c r="J305" s="156" t="e">
        <f>J48+J213+#REF!</f>
        <v>#REF!</v>
      </c>
      <c r="K305" s="156" t="e">
        <f>K48+K213+#REF!</f>
        <v>#REF!</v>
      </c>
      <c r="L305" s="156" t="e">
        <f>L48+L213+#REF!</f>
        <v>#REF!</v>
      </c>
      <c r="M305" s="156" t="e">
        <f>M48+M213+#REF!</f>
        <v>#REF!</v>
      </c>
      <c r="N305" s="156" t="e">
        <f>N48+N213+#REF!</f>
        <v>#REF!</v>
      </c>
      <c r="O305" s="156" t="e">
        <f>O48+O213+#REF!</f>
        <v>#REF!</v>
      </c>
      <c r="P305" s="156" t="e">
        <f>P48+P213+#REF!</f>
        <v>#REF!</v>
      </c>
      <c r="Q305" s="156" t="e">
        <f>Q48+Q213+#REF!</f>
        <v>#REF!</v>
      </c>
      <c r="R305" s="156" t="e">
        <f>R48+R213+#REF!</f>
        <v>#REF!</v>
      </c>
      <c r="S305" s="870"/>
      <c r="T305" s="870"/>
      <c r="U305" s="870"/>
      <c r="V305" s="870"/>
      <c r="W305" s="870"/>
      <c r="X305" s="870"/>
      <c r="Y305" s="870"/>
      <c r="Z305" s="870"/>
      <c r="AA305" s="870"/>
      <c r="AB305" s="870"/>
      <c r="AC305" s="870"/>
      <c r="AD305" s="870"/>
      <c r="AE305" s="870"/>
      <c r="AF305" s="870"/>
      <c r="AG305" s="870"/>
      <c r="AH305" s="870"/>
      <c r="AI305" s="870"/>
      <c r="AJ305" s="870"/>
      <c r="AK305" s="870"/>
      <c r="AL305" s="870"/>
      <c r="AM305" s="870"/>
    </row>
    <row r="306" spans="1:39">
      <c r="A306" s="880"/>
      <c r="B306" s="849" t="s">
        <v>28</v>
      </c>
      <c r="C306" s="868"/>
      <c r="D306" s="869"/>
      <c r="E306" s="156" t="e">
        <f>E110+#REF!</f>
        <v>#REF!</v>
      </c>
      <c r="F306" s="156" t="e">
        <f>F110+#REF!</f>
        <v>#REF!</v>
      </c>
      <c r="G306" s="156" t="e">
        <f>G110+#REF!</f>
        <v>#REF!</v>
      </c>
      <c r="H306" s="156" t="e">
        <f>H110+#REF!</f>
        <v>#REF!</v>
      </c>
      <c r="I306" s="156" t="e">
        <f>I110+#REF!</f>
        <v>#REF!</v>
      </c>
      <c r="J306" s="156" t="e">
        <f>J110+#REF!</f>
        <v>#REF!</v>
      </c>
      <c r="K306" s="156" t="e">
        <f>K110+#REF!</f>
        <v>#REF!</v>
      </c>
      <c r="L306" s="156" t="e">
        <f>L110+#REF!</f>
        <v>#REF!</v>
      </c>
      <c r="M306" s="156" t="e">
        <f>M110+#REF!</f>
        <v>#REF!</v>
      </c>
      <c r="N306" s="156" t="e">
        <f>N110+#REF!</f>
        <v>#REF!</v>
      </c>
      <c r="O306" s="156" t="e">
        <f>O110+#REF!</f>
        <v>#REF!</v>
      </c>
      <c r="P306" s="156" t="e">
        <f>P110+#REF!</f>
        <v>#REF!</v>
      </c>
      <c r="Q306" s="156" t="e">
        <f>Q110+#REF!</f>
        <v>#REF!</v>
      </c>
      <c r="R306" s="156" t="e">
        <f>R110+#REF!</f>
        <v>#REF!</v>
      </c>
      <c r="S306" s="870"/>
      <c r="T306" s="870"/>
      <c r="U306" s="870"/>
      <c r="V306" s="870"/>
      <c r="W306" s="870"/>
      <c r="X306" s="870"/>
      <c r="Y306" s="870"/>
      <c r="Z306" s="870"/>
      <c r="AA306" s="870"/>
      <c r="AB306" s="870"/>
      <c r="AC306" s="870"/>
      <c r="AD306" s="870"/>
      <c r="AE306" s="870"/>
      <c r="AF306" s="870"/>
      <c r="AG306" s="870"/>
      <c r="AH306" s="870"/>
      <c r="AI306" s="870"/>
      <c r="AJ306" s="870"/>
      <c r="AK306" s="870"/>
      <c r="AL306" s="870"/>
      <c r="AM306" s="870"/>
    </row>
    <row r="307" spans="1:39">
      <c r="A307" s="880"/>
      <c r="B307" s="849" t="s">
        <v>256</v>
      </c>
      <c r="C307" s="868"/>
      <c r="D307" s="869"/>
      <c r="E307" s="156">
        <f>E153</f>
        <v>859156.67</v>
      </c>
      <c r="F307" s="156">
        <f t="shared" ref="F307:R307" si="60">F153</f>
        <v>0</v>
      </c>
      <c r="G307" s="156">
        <f t="shared" si="60"/>
        <v>0</v>
      </c>
      <c r="H307" s="156">
        <f t="shared" si="60"/>
        <v>0</v>
      </c>
      <c r="I307" s="156">
        <f t="shared" si="60"/>
        <v>0</v>
      </c>
      <c r="J307" s="156">
        <f t="shared" si="60"/>
        <v>859156.67</v>
      </c>
      <c r="K307" s="156">
        <f t="shared" si="60"/>
        <v>859156.67</v>
      </c>
      <c r="L307" s="156">
        <f t="shared" si="60"/>
        <v>0</v>
      </c>
      <c r="M307" s="156">
        <f t="shared" si="60"/>
        <v>0</v>
      </c>
      <c r="N307" s="156">
        <f t="shared" si="60"/>
        <v>0</v>
      </c>
      <c r="O307" s="156">
        <f t="shared" si="60"/>
        <v>0</v>
      </c>
      <c r="P307" s="156">
        <f t="shared" si="60"/>
        <v>859156.67</v>
      </c>
      <c r="Q307" s="156">
        <f t="shared" si="60"/>
        <v>0</v>
      </c>
      <c r="R307" s="156">
        <f t="shared" si="60"/>
        <v>0</v>
      </c>
      <c r="S307" s="870"/>
      <c r="T307" s="870"/>
      <c r="U307" s="870"/>
      <c r="V307" s="870"/>
      <c r="W307" s="870"/>
      <c r="X307" s="870"/>
      <c r="Y307" s="870"/>
      <c r="Z307" s="870"/>
      <c r="AA307" s="870"/>
      <c r="AB307" s="870"/>
      <c r="AC307" s="870"/>
      <c r="AD307" s="870"/>
      <c r="AE307" s="870"/>
      <c r="AF307" s="870"/>
      <c r="AG307" s="870"/>
      <c r="AH307" s="870"/>
      <c r="AI307" s="870"/>
      <c r="AJ307" s="870"/>
      <c r="AK307" s="870"/>
      <c r="AL307" s="870"/>
      <c r="AM307" s="870"/>
    </row>
    <row r="308" spans="1:39">
      <c r="A308" s="880"/>
      <c r="B308" s="474" t="s">
        <v>257</v>
      </c>
      <c r="C308" s="868"/>
      <c r="D308" s="871"/>
      <c r="E308" s="38" t="e">
        <f>E251+E247+#REF!+E243+E149</f>
        <v>#REF!</v>
      </c>
      <c r="F308" s="38" t="e">
        <f>F251+F247+#REF!+F243+F149</f>
        <v>#REF!</v>
      </c>
      <c r="G308" s="38" t="e">
        <f>G251+G247+#REF!+G243+G149</f>
        <v>#REF!</v>
      </c>
      <c r="H308" s="38" t="e">
        <f>H251+H247+#REF!+H243+H149</f>
        <v>#REF!</v>
      </c>
      <c r="I308" s="38" t="e">
        <f>I251+I247+#REF!+I243+I149</f>
        <v>#REF!</v>
      </c>
      <c r="J308" s="38" t="e">
        <f>J251+J247+#REF!+J243+J149</f>
        <v>#REF!</v>
      </c>
      <c r="K308" s="38" t="e">
        <f>K251+K247+#REF!+K243+K149</f>
        <v>#REF!</v>
      </c>
      <c r="L308" s="38" t="e">
        <f>L251+L247+#REF!+L243+L149</f>
        <v>#REF!</v>
      </c>
      <c r="M308" s="38" t="e">
        <f>M251+M247+#REF!+M243+M149</f>
        <v>#REF!</v>
      </c>
      <c r="N308" s="38" t="e">
        <f>N251+N247+#REF!+N243+N149</f>
        <v>#REF!</v>
      </c>
      <c r="O308" s="38" t="e">
        <f>O251+O247+#REF!+O243+O149</f>
        <v>#REF!</v>
      </c>
      <c r="P308" s="38" t="e">
        <f>P251+P247+#REF!+P243+P149</f>
        <v>#REF!</v>
      </c>
      <c r="Q308" s="38" t="e">
        <f>Q251+Q247+#REF!+Q243+Q149</f>
        <v>#REF!</v>
      </c>
      <c r="R308" s="38" t="e">
        <f>R251+R247+#REF!+R243+R149</f>
        <v>#REF!</v>
      </c>
      <c r="S308" s="870"/>
      <c r="T308" s="870"/>
      <c r="U308" s="870"/>
      <c r="V308" s="870"/>
      <c r="W308" s="870"/>
      <c r="X308" s="870"/>
      <c r="Y308" s="870"/>
      <c r="Z308" s="870"/>
      <c r="AA308" s="870"/>
      <c r="AB308" s="870"/>
      <c r="AC308" s="870"/>
      <c r="AD308" s="870"/>
      <c r="AE308" s="870"/>
      <c r="AF308" s="870"/>
      <c r="AG308" s="870"/>
      <c r="AH308" s="870"/>
      <c r="AI308" s="870"/>
      <c r="AJ308" s="870"/>
      <c r="AK308" s="870"/>
      <c r="AL308" s="870"/>
      <c r="AM308" s="870"/>
    </row>
    <row r="309" spans="1:39">
      <c r="A309" s="880"/>
      <c r="B309" s="801" t="s">
        <v>233</v>
      </c>
      <c r="C309" s="872">
        <f>SUM(C304:C308)</f>
        <v>0</v>
      </c>
      <c r="D309" s="873">
        <f>SUM(D304:D308)</f>
        <v>0</v>
      </c>
      <c r="E309" s="38" t="e">
        <f>SUM(E304:E308)</f>
        <v>#REF!</v>
      </c>
      <c r="F309" s="38" t="e">
        <f t="shared" ref="F309:R309" si="61">SUM(F304:F308)</f>
        <v>#REF!</v>
      </c>
      <c r="G309" s="38" t="e">
        <f t="shared" si="61"/>
        <v>#REF!</v>
      </c>
      <c r="H309" s="38" t="e">
        <f t="shared" si="61"/>
        <v>#REF!</v>
      </c>
      <c r="I309" s="38" t="e">
        <f t="shared" si="61"/>
        <v>#REF!</v>
      </c>
      <c r="J309" s="38" t="e">
        <f t="shared" si="61"/>
        <v>#REF!</v>
      </c>
      <c r="K309" s="38" t="e">
        <f t="shared" si="61"/>
        <v>#REF!</v>
      </c>
      <c r="L309" s="38" t="e">
        <f t="shared" si="61"/>
        <v>#REF!</v>
      </c>
      <c r="M309" s="38" t="e">
        <f t="shared" si="61"/>
        <v>#REF!</v>
      </c>
      <c r="N309" s="38" t="e">
        <f t="shared" si="61"/>
        <v>#REF!</v>
      </c>
      <c r="O309" s="38" t="e">
        <f t="shared" si="61"/>
        <v>#REF!</v>
      </c>
      <c r="P309" s="38" t="e">
        <f t="shared" si="61"/>
        <v>#REF!</v>
      </c>
      <c r="Q309" s="38" t="e">
        <f t="shared" si="61"/>
        <v>#REF!</v>
      </c>
      <c r="R309" s="38" t="e">
        <f t="shared" si="61"/>
        <v>#REF!</v>
      </c>
      <c r="S309" s="870"/>
      <c r="T309" s="870"/>
      <c r="U309" s="870"/>
      <c r="V309" s="870"/>
      <c r="W309" s="870"/>
      <c r="X309" s="870"/>
      <c r="Y309" s="870"/>
      <c r="Z309" s="870"/>
      <c r="AA309" s="870"/>
      <c r="AB309" s="870"/>
      <c r="AC309" s="870"/>
      <c r="AD309" s="870"/>
      <c r="AE309" s="870"/>
      <c r="AF309" s="870"/>
      <c r="AG309" s="870"/>
      <c r="AH309" s="870"/>
      <c r="AI309" s="870"/>
      <c r="AJ309" s="870"/>
      <c r="AK309" s="870"/>
      <c r="AL309" s="870"/>
      <c r="AM309" s="870"/>
    </row>
    <row r="310" spans="1:39">
      <c r="B310" s="1223" t="s">
        <v>258</v>
      </c>
      <c r="C310" s="1223"/>
      <c r="D310" s="1223"/>
      <c r="E310" s="921"/>
      <c r="F310" s="874"/>
      <c r="G310" s="874"/>
      <c r="H310" s="874"/>
      <c r="I310" s="874"/>
      <c r="J310" s="874"/>
      <c r="K310" s="874"/>
      <c r="L310" s="1224" t="e">
        <f>L309+M309</f>
        <v>#REF!</v>
      </c>
      <c r="M310" s="1224"/>
      <c r="N310" s="874"/>
      <c r="O310" s="874"/>
      <c r="P310" s="874"/>
      <c r="Q310" s="874" t="e">
        <f>P309-Q309</f>
        <v>#REF!</v>
      </c>
      <c r="R310" s="874"/>
      <c r="S310" s="870"/>
      <c r="T310" s="870"/>
      <c r="U310" s="870"/>
      <c r="V310" s="870"/>
      <c r="W310" s="870"/>
      <c r="X310" s="870"/>
      <c r="Y310" s="870"/>
      <c r="Z310" s="870"/>
      <c r="AA310" s="870"/>
      <c r="AB310" s="870"/>
      <c r="AC310" s="870"/>
      <c r="AD310" s="870"/>
      <c r="AE310" s="870"/>
      <c r="AF310" s="870"/>
      <c r="AG310" s="870"/>
      <c r="AH310" s="870"/>
      <c r="AI310" s="870"/>
      <c r="AJ310" s="870"/>
      <c r="AK310" s="870"/>
      <c r="AL310" s="870"/>
      <c r="AM310" s="870"/>
    </row>
    <row r="311" spans="1:39">
      <c r="B311" s="474"/>
      <c r="C311" s="875" t="s">
        <v>252</v>
      </c>
      <c r="D311" s="476"/>
      <c r="E311" s="921"/>
      <c r="F311" s="874"/>
      <c r="G311" s="874" t="e">
        <f>F309-G309</f>
        <v>#REF!</v>
      </c>
      <c r="H311" s="874"/>
      <c r="I311" s="874"/>
      <c r="J311" s="874" t="e">
        <f>J252-J309</f>
        <v>#REF!</v>
      </c>
      <c r="K311" s="874" t="e">
        <f>K310-K309</f>
        <v>#REF!</v>
      </c>
      <c r="L311" s="874"/>
      <c r="M311" s="874"/>
      <c r="N311" s="874"/>
      <c r="O311" s="874"/>
      <c r="P311" s="874"/>
      <c r="Q311" s="874"/>
      <c r="R311" s="874"/>
      <c r="S311" s="870"/>
      <c r="T311" s="870"/>
      <c r="U311" s="870"/>
      <c r="V311" s="870"/>
      <c r="W311" s="870"/>
      <c r="X311" s="870"/>
      <c r="Y311" s="870"/>
      <c r="Z311" s="870"/>
      <c r="AA311" s="870"/>
      <c r="AB311" s="870"/>
      <c r="AC311" s="870"/>
      <c r="AD311" s="870"/>
      <c r="AE311" s="870"/>
      <c r="AF311" s="870"/>
      <c r="AG311" s="870"/>
      <c r="AH311" s="870"/>
      <c r="AI311" s="870"/>
      <c r="AJ311" s="870"/>
      <c r="AK311" s="870"/>
      <c r="AL311" s="870"/>
      <c r="AM311" s="870"/>
    </row>
    <row r="312" spans="1:39" s="476" customFormat="1">
      <c r="A312" s="882"/>
      <c r="B312" s="474"/>
      <c r="D312" s="874"/>
      <c r="E312" s="921" t="e">
        <f t="shared" ref="E312:J312" si="62">E252-E309</f>
        <v>#REF!</v>
      </c>
      <c r="F312" s="874" t="e">
        <f t="shared" si="62"/>
        <v>#REF!</v>
      </c>
      <c r="G312" s="874" t="e">
        <f t="shared" si="62"/>
        <v>#REF!</v>
      </c>
      <c r="H312" s="874" t="e">
        <f t="shared" si="62"/>
        <v>#REF!</v>
      </c>
      <c r="I312" s="874" t="e">
        <f t="shared" si="62"/>
        <v>#REF!</v>
      </c>
      <c r="J312" s="874" t="e">
        <f t="shared" si="62"/>
        <v>#REF!</v>
      </c>
      <c r="K312" s="874" t="e">
        <f>K252-K309</f>
        <v>#REF!</v>
      </c>
      <c r="L312" s="874" t="e">
        <f t="shared" ref="L312:R312" si="63">L252-L309</f>
        <v>#REF!</v>
      </c>
      <c r="M312" s="874" t="e">
        <f t="shared" si="63"/>
        <v>#REF!</v>
      </c>
      <c r="N312" s="874" t="e">
        <f t="shared" si="63"/>
        <v>#REF!</v>
      </c>
      <c r="O312" s="874" t="e">
        <f t="shared" si="63"/>
        <v>#REF!</v>
      </c>
      <c r="P312" s="874" t="e">
        <f t="shared" si="63"/>
        <v>#REF!</v>
      </c>
      <c r="Q312" s="874" t="e">
        <f t="shared" si="63"/>
        <v>#REF!</v>
      </c>
      <c r="R312" s="874" t="e">
        <f t="shared" si="63"/>
        <v>#REF!</v>
      </c>
    </row>
  </sheetData>
  <autoFilter ref="A3:AM290"/>
  <mergeCells count="31">
    <mergeCell ref="B302:D302"/>
    <mergeCell ref="B310:D310"/>
    <mergeCell ref="L310:M310"/>
    <mergeCell ref="B297:D297"/>
    <mergeCell ref="B298:D298"/>
    <mergeCell ref="B300:D300"/>
    <mergeCell ref="B301:D301"/>
    <mergeCell ref="B299:D299"/>
    <mergeCell ref="N301:O301"/>
    <mergeCell ref="B296:D296"/>
    <mergeCell ref="B287:D287"/>
    <mergeCell ref="C245:O245"/>
    <mergeCell ref="C248:O248"/>
    <mergeCell ref="N253:O253"/>
    <mergeCell ref="D255:F255"/>
    <mergeCell ref="B288:D288"/>
    <mergeCell ref="B289:D289"/>
    <mergeCell ref="B290:D290"/>
    <mergeCell ref="B295:D295"/>
    <mergeCell ref="B150:C150"/>
    <mergeCell ref="B291:D291"/>
    <mergeCell ref="B292:D292"/>
    <mergeCell ref="B293:D293"/>
    <mergeCell ref="B214:C214"/>
    <mergeCell ref="B154:C154"/>
    <mergeCell ref="B111:D111"/>
    <mergeCell ref="B1:K1"/>
    <mergeCell ref="B4:C4"/>
    <mergeCell ref="B40:C40"/>
    <mergeCell ref="B49:C49"/>
    <mergeCell ref="B294:D294"/>
  </mergeCells>
  <phoneticPr fontId="28" type="noConversion"/>
  <pageMargins left="0" right="0" top="0.98425196850393704" bottom="0.39370078740157483" header="0" footer="0"/>
  <pageSetup paperSize="9" scale="32" fitToHeight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РЕЕСТР 2021 Г (2)</vt:lpstr>
      <vt:lpstr>РЕЕСТР 2022 Г</vt:lpstr>
      <vt:lpstr>РЕЕСТР 2023 Г</vt:lpstr>
      <vt:lpstr>Реестр 2024 по счетам</vt:lpstr>
      <vt:lpstr>'РЕЕСТР 2021 Г (2)'!Print_Area</vt:lpstr>
      <vt:lpstr>'РЕЕСТР 2022 Г'!Print_Area</vt:lpstr>
      <vt:lpstr>'РЕЕСТР 2023 Г'!Print_Area</vt:lpstr>
      <vt:lpstr>'Реестр 2024 по счетам'!Print_Area</vt:lpstr>
      <vt:lpstr>'РЕЕСТР 2021 Г (2)'!Print_Titles</vt:lpstr>
      <vt:lpstr>'РЕЕСТР 2022 Г'!Print_Titles</vt:lpstr>
      <vt:lpstr>'РЕЕСТР 2023 Г'!Print_Titles</vt:lpstr>
      <vt:lpstr>'Реестр 2024 по счетам'!Print_Titles</vt:lpstr>
      <vt:lpstr>'РЕЕСТР 2023 Г'!Область_печати</vt:lpstr>
      <vt:lpstr>'Реестр 2024 по счетам'!Область_печати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Buh2</dc:creator>
  <cp:lastModifiedBy>ULTRA</cp:lastModifiedBy>
  <cp:lastPrinted>2024-01-24T07:50:06Z</cp:lastPrinted>
  <dcterms:created xsi:type="dcterms:W3CDTF">2020-01-23T11:43:35Z</dcterms:created>
  <dcterms:modified xsi:type="dcterms:W3CDTF">2024-05-19T11:20:28Z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6F9AED5CBDEA492493BA9A18D2C32180</vt:lpwstr>
  </property>
  <property fmtid="{D5CDD505-2E9C-101B-9397-08002B2CF9AE}" pid="3" name="KSOProductBuildVer">
    <vt:lpwstr>1049-11.2.0.11537</vt:lpwstr>
  </property>
</Properties>
</file>